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mc:Ignorable="x15" conformance="strict">
  <fileVersion appName="xl" lastEdited="6" lowestEdited="6" rupBuild="14420"/>
  <workbookPr dateCompatibility="0" defaultThemeVersion="124226"/>
  <mc:AlternateContent xmlns:mc="http://schemas.openxmlformats.org/markup-compatibility/2006">
    <mc:Choice Requires="x15">
      <x15ac:absPath xmlns:x15ac="http://schemas.microsoft.com/office/spreadsheetml/2010/11/ac" url="C:\Users\ragioneria\Desktop\000000000000\firma\"/>
    </mc:Choice>
  </mc:AlternateContent>
  <bookViews>
    <workbookView xWindow="0" yWindow="0" windowWidth="19320" windowHeight="7650"/>
  </bookViews>
  <sheets>
    <sheet name="Dati" sheetId="1" r:id="rId1"/>
    <sheet name="R_2A" sheetId="10" r:id="rId2"/>
    <sheet name="R_2B" sheetId="14" r:id="rId3"/>
    <sheet name="R_2C" sheetId="16" r:id="rId4"/>
    <sheet name="R_2D" sheetId="15" r:id="rId5"/>
  </sheets>
  <definedNames>
    <definedName name="_xlnm.Print_Area" localSheetId="1">R_2A!$A$1:$D$76</definedName>
    <definedName name="_xlnm.Print_Titles" localSheetId="2">R_2B!$1:$7</definedName>
    <definedName name="_xlnm.Print_Titles" localSheetId="3">R_2C!$1:$8</definedName>
    <definedName name="_xlnm.Print_Titles" localSheetId="4">R_2D!$1:$7</definedName>
  </definedNames>
  <calcPr calcId="162913" fullCalcOnLoad="1"/>
  <extLst>
    <ext xmlns:x14="http://schemas.microsoft.com/office/spreadsheetml/2009/9/main" uri="{79F54976-1DA5-4618-B147-4CDE4B953A38}">
      <x14:workbookPr/>
    </ext>
  </extLst>
</workbook>
</file>

<file path=xl/calcChain.xml><?xml version="1.0" encoding="utf-8"?>
<calcChain xmlns="http://purl.oclc.org/ooxml/spreadsheetml/main">
  <c r="D67" i="10" l="1"/>
  <c r="F40" i="14"/>
  <c r="D8" i="10"/>
  <c r="J129" i="1"/>
  <c r="J130" i="1"/>
  <c r="J131" i="1"/>
  <c r="J132" i="1"/>
  <c r="J13" i="16" s="1"/>
  <c r="J133" i="1"/>
  <c r="J134" i="1"/>
  <c r="J135" i="1"/>
  <c r="J136" i="1"/>
  <c r="J137" i="1"/>
  <c r="J138" i="1"/>
  <c r="J139" i="1"/>
  <c r="J20" i="16" s="1"/>
  <c r="J140" i="1"/>
  <c r="J21" i="16" s="1"/>
  <c r="J141" i="1"/>
  <c r="J22" i="16" s="1"/>
  <c r="J142" i="1"/>
  <c r="J143" i="1"/>
  <c r="J144" i="1"/>
  <c r="J145" i="1"/>
  <c r="J146" i="1"/>
  <c r="J147" i="1"/>
  <c r="J28" i="16" s="1"/>
  <c r="J148" i="1"/>
  <c r="J29" i="16" s="1"/>
  <c r="J149" i="1"/>
  <c r="J150" i="1"/>
  <c r="J151" i="1"/>
  <c r="J152" i="1"/>
  <c r="J153" i="1"/>
  <c r="J154" i="1"/>
  <c r="J155" i="1"/>
  <c r="J36" i="16" s="1"/>
  <c r="J156" i="1"/>
  <c r="J37" i="16" s="1"/>
  <c r="J157" i="1"/>
  <c r="J158" i="1"/>
  <c r="J159" i="1"/>
  <c r="J160" i="1"/>
  <c r="J161" i="1"/>
  <c r="J162" i="1"/>
  <c r="J163" i="1"/>
  <c r="J164" i="1"/>
  <c r="J45" i="16" s="1"/>
  <c r="J165" i="1"/>
  <c r="J166" i="1"/>
  <c r="J167" i="1"/>
  <c r="J168" i="1"/>
  <c r="J169" i="1"/>
  <c r="J170" i="1"/>
  <c r="J171" i="1"/>
  <c r="J52" i="16" s="1"/>
  <c r="J172" i="1"/>
  <c r="J53" i="16" s="1"/>
  <c r="J173" i="1"/>
  <c r="J54" i="16" s="1"/>
  <c r="J174" i="1"/>
  <c r="J175" i="1"/>
  <c r="J176" i="1"/>
  <c r="J177" i="1"/>
  <c r="J178" i="1"/>
  <c r="J179" i="1"/>
  <c r="J60" i="16" s="1"/>
  <c r="J180" i="1"/>
  <c r="J61" i="16" s="1"/>
  <c r="J181" i="1"/>
  <c r="J182" i="1"/>
  <c r="J183" i="1"/>
  <c r="J184" i="1"/>
  <c r="J185" i="1"/>
  <c r="J186" i="1"/>
  <c r="J187" i="1"/>
  <c r="J68" i="16" s="1"/>
  <c r="J188" i="1"/>
  <c r="J69" i="16" s="1"/>
  <c r="J189" i="1"/>
  <c r="J190" i="1"/>
  <c r="J191" i="1"/>
  <c r="J192" i="1"/>
  <c r="J193" i="1"/>
  <c r="J194" i="1"/>
  <c r="J195" i="1"/>
  <c r="J196" i="1"/>
  <c r="J77" i="16" s="1"/>
  <c r="J197" i="1"/>
  <c r="J198" i="1"/>
  <c r="J199" i="1"/>
  <c r="J200" i="1"/>
  <c r="J201" i="1"/>
  <c r="J202" i="1"/>
  <c r="J203" i="1"/>
  <c r="J84" i="16" s="1"/>
  <c r="J204" i="1"/>
  <c r="J85" i="16" s="1"/>
  <c r="J205" i="1"/>
  <c r="J86" i="16" s="1"/>
  <c r="J206" i="1"/>
  <c r="J207" i="1"/>
  <c r="J208" i="1"/>
  <c r="J209" i="1"/>
  <c r="J210" i="1"/>
  <c r="J211" i="1"/>
  <c r="J92" i="16" s="1"/>
  <c r="J212" i="1"/>
  <c r="J93" i="16" s="1"/>
  <c r="J213" i="1"/>
  <c r="J214" i="1"/>
  <c r="J215" i="1"/>
  <c r="J216" i="1"/>
  <c r="J217" i="1"/>
  <c r="J218" i="1"/>
  <c r="J219" i="1"/>
  <c r="J100" i="16" s="1"/>
  <c r="J220" i="1"/>
  <c r="J101" i="16" s="1"/>
  <c r="J221" i="1"/>
  <c r="J222" i="1"/>
  <c r="J223" i="1"/>
  <c r="J224" i="1"/>
  <c r="J225" i="1"/>
  <c r="J226" i="1"/>
  <c r="J227" i="1"/>
  <c r="J108" i="16" s="1"/>
  <c r="J228" i="1"/>
  <c r="J109" i="16" s="1"/>
  <c r="J229" i="1"/>
  <c r="J230" i="1"/>
  <c r="J128" i="1"/>
  <c r="D19" i="10"/>
  <c r="J52" i="14"/>
  <c r="J53" i="14"/>
  <c r="J51" i="14"/>
  <c r="I52" i="14"/>
  <c r="I53" i="14"/>
  <c r="I51" i="14"/>
  <c r="H52" i="14"/>
  <c r="H53" i="14"/>
  <c r="H51" i="14"/>
  <c r="J49" i="14"/>
  <c r="J48" i="14"/>
  <c r="I49" i="14"/>
  <c r="I48" i="14"/>
  <c r="H49" i="14"/>
  <c r="H48" i="14"/>
  <c r="J43" i="14"/>
  <c r="J44" i="14"/>
  <c r="J45" i="14"/>
  <c r="J46" i="14"/>
  <c r="J42" i="14"/>
  <c r="I43" i="14"/>
  <c r="I44" i="14"/>
  <c r="I45" i="14"/>
  <c r="I46" i="14"/>
  <c r="I42" i="14"/>
  <c r="H43" i="14"/>
  <c r="H44" i="14"/>
  <c r="H45" i="14"/>
  <c r="H46" i="14"/>
  <c r="H42" i="14"/>
  <c r="J37" i="14"/>
  <c r="J38" i="14"/>
  <c r="J39" i="14"/>
  <c r="J40" i="14"/>
  <c r="J36" i="14"/>
  <c r="I37" i="14"/>
  <c r="I38" i="14"/>
  <c r="I39" i="14"/>
  <c r="I40" i="14"/>
  <c r="I36" i="14"/>
  <c r="H37" i="14"/>
  <c r="H38" i="14"/>
  <c r="H39" i="14"/>
  <c r="H40" i="14"/>
  <c r="H36" i="14"/>
  <c r="J30" i="14"/>
  <c r="J31" i="14"/>
  <c r="J32" i="14"/>
  <c r="J33" i="14"/>
  <c r="J34" i="14"/>
  <c r="J29" i="14"/>
  <c r="I30" i="14"/>
  <c r="I31" i="14"/>
  <c r="I32" i="14"/>
  <c r="I33" i="14"/>
  <c r="I34" i="14"/>
  <c r="I29" i="14"/>
  <c r="H30" i="14"/>
  <c r="H31" i="14"/>
  <c r="H32" i="14"/>
  <c r="H33" i="14"/>
  <c r="H34" i="14"/>
  <c r="H29" i="14"/>
  <c r="J23" i="14"/>
  <c r="J24" i="14"/>
  <c r="J25" i="14"/>
  <c r="J26" i="14"/>
  <c r="J27" i="14"/>
  <c r="J22" i="14"/>
  <c r="I23" i="14"/>
  <c r="I24" i="14"/>
  <c r="I25" i="14"/>
  <c r="I26" i="14"/>
  <c r="I27" i="14"/>
  <c r="I22" i="14"/>
  <c r="H23" i="14"/>
  <c r="H24" i="14"/>
  <c r="H25" i="14"/>
  <c r="H26" i="14"/>
  <c r="H27" i="14"/>
  <c r="H22" i="14"/>
  <c r="J16" i="14"/>
  <c r="J17" i="14"/>
  <c r="J18" i="14"/>
  <c r="J19" i="14"/>
  <c r="J20" i="14"/>
  <c r="J15" i="14"/>
  <c r="I16" i="14"/>
  <c r="I17" i="14"/>
  <c r="I18" i="14"/>
  <c r="I19" i="14"/>
  <c r="I20" i="14"/>
  <c r="I15" i="14"/>
  <c r="H16" i="14"/>
  <c r="H17" i="14"/>
  <c r="H18" i="14"/>
  <c r="H19" i="14"/>
  <c r="H20" i="14"/>
  <c r="H15" i="14"/>
  <c r="J10" i="14"/>
  <c r="J11" i="14"/>
  <c r="J12" i="14"/>
  <c r="J13" i="14"/>
  <c r="J9" i="14"/>
  <c r="I10" i="14"/>
  <c r="I11" i="14"/>
  <c r="I12" i="14"/>
  <c r="I13" i="14"/>
  <c r="I9" i="14"/>
  <c r="H10" i="14"/>
  <c r="H11" i="14"/>
  <c r="H12" i="14"/>
  <c r="H13" i="14"/>
  <c r="H9" i="14"/>
  <c r="G52" i="14"/>
  <c r="G53" i="14"/>
  <c r="G51" i="14"/>
  <c r="G49" i="14"/>
  <c r="G48" i="14"/>
  <c r="G43" i="14"/>
  <c r="G44" i="14"/>
  <c r="G45" i="14"/>
  <c r="G46" i="14"/>
  <c r="G42" i="14"/>
  <c r="G37" i="14"/>
  <c r="G38" i="14"/>
  <c r="G39" i="14"/>
  <c r="G40" i="14"/>
  <c r="G36" i="14"/>
  <c r="G30" i="14"/>
  <c r="G31" i="14"/>
  <c r="G32" i="14"/>
  <c r="G33" i="14"/>
  <c r="G34" i="14"/>
  <c r="G29" i="14"/>
  <c r="G23" i="14"/>
  <c r="G24" i="14"/>
  <c r="G25" i="14"/>
  <c r="G26" i="14"/>
  <c r="G27" i="14"/>
  <c r="G22" i="14"/>
  <c r="G16" i="14"/>
  <c r="G17" i="14"/>
  <c r="G18" i="14"/>
  <c r="G19" i="14"/>
  <c r="G20" i="14"/>
  <c r="G15" i="14"/>
  <c r="G10" i="14"/>
  <c r="G11" i="14"/>
  <c r="G12" i="14"/>
  <c r="G13" i="14"/>
  <c r="G9" i="14"/>
  <c r="F52" i="14"/>
  <c r="F53" i="14"/>
  <c r="F51" i="14"/>
  <c r="F49" i="14"/>
  <c r="F48" i="14"/>
  <c r="F43" i="14"/>
  <c r="F44" i="14"/>
  <c r="F45" i="14"/>
  <c r="F46" i="14"/>
  <c r="F42" i="14"/>
  <c r="F37" i="14"/>
  <c r="F38" i="14"/>
  <c r="F39" i="14"/>
  <c r="F36" i="14"/>
  <c r="F30" i="14"/>
  <c r="F31" i="14"/>
  <c r="F32" i="14"/>
  <c r="F33" i="14"/>
  <c r="F34" i="14"/>
  <c r="F29" i="14"/>
  <c r="F23" i="14"/>
  <c r="F24" i="14"/>
  <c r="F25" i="14"/>
  <c r="F26" i="14"/>
  <c r="F27" i="14"/>
  <c r="F22" i="14"/>
  <c r="F16" i="14"/>
  <c r="F17" i="14"/>
  <c r="F18" i="14"/>
  <c r="F19" i="14"/>
  <c r="F20" i="14"/>
  <c r="F15" i="14"/>
  <c r="F10" i="14"/>
  <c r="F11" i="14"/>
  <c r="F12" i="14"/>
  <c r="F13" i="14"/>
  <c r="F9" i="14"/>
  <c r="H9" i="15"/>
  <c r="H10" i="15"/>
  <c r="H11" i="15"/>
  <c r="H12" i="15"/>
  <c r="H13" i="15"/>
  <c r="H14" i="15"/>
  <c r="H15" i="15"/>
  <c r="H16" i="15"/>
  <c r="H17" i="15"/>
  <c r="H18" i="15"/>
  <c r="H19" i="15"/>
  <c r="H20" i="15"/>
  <c r="H21" i="15"/>
  <c r="H22" i="15"/>
  <c r="H23" i="15"/>
  <c r="H24" i="15"/>
  <c r="H25" i="15"/>
  <c r="H26" i="15"/>
  <c r="H27" i="15"/>
  <c r="H28" i="15"/>
  <c r="H29" i="15"/>
  <c r="H30" i="15"/>
  <c r="H31" i="15"/>
  <c r="H32" i="15"/>
  <c r="H33" i="15"/>
  <c r="H34" i="15"/>
  <c r="H35" i="15"/>
  <c r="H36" i="15"/>
  <c r="H37" i="15"/>
  <c r="H38" i="15"/>
  <c r="H39" i="15"/>
  <c r="H40" i="15"/>
  <c r="H41" i="15"/>
  <c r="H42" i="15"/>
  <c r="H43" i="15"/>
  <c r="H44" i="15"/>
  <c r="H45" i="15"/>
  <c r="H46" i="15"/>
  <c r="H47" i="15"/>
  <c r="H48" i="15"/>
  <c r="H49" i="15"/>
  <c r="H50" i="15"/>
  <c r="H51" i="15"/>
  <c r="H52" i="15"/>
  <c r="H53" i="15"/>
  <c r="H54" i="15"/>
  <c r="H55" i="15"/>
  <c r="H56" i="15"/>
  <c r="H57" i="15"/>
  <c r="H58" i="15"/>
  <c r="H59" i="15"/>
  <c r="H60" i="15"/>
  <c r="H61" i="15"/>
  <c r="H62" i="15"/>
  <c r="H63" i="15"/>
  <c r="H64" i="15"/>
  <c r="H65" i="15"/>
  <c r="H66" i="15"/>
  <c r="H67" i="15"/>
  <c r="H68" i="15"/>
  <c r="H69" i="15"/>
  <c r="H70" i="15"/>
  <c r="H71" i="15"/>
  <c r="H72" i="15"/>
  <c r="H73" i="15"/>
  <c r="H74" i="15"/>
  <c r="H75" i="15"/>
  <c r="H76" i="15"/>
  <c r="H77" i="15"/>
  <c r="H78" i="15"/>
  <c r="H79" i="15"/>
  <c r="H80" i="15"/>
  <c r="H81" i="15"/>
  <c r="H82" i="15"/>
  <c r="H83" i="15"/>
  <c r="H84" i="15"/>
  <c r="H85" i="15"/>
  <c r="H86" i="15"/>
  <c r="H87" i="15"/>
  <c r="H88" i="15"/>
  <c r="H89" i="15"/>
  <c r="H90" i="15"/>
  <c r="H91" i="15"/>
  <c r="H92" i="15"/>
  <c r="H93" i="15"/>
  <c r="H94" i="15"/>
  <c r="H95" i="15"/>
  <c r="H96" i="15"/>
  <c r="H97" i="15"/>
  <c r="H98" i="15"/>
  <c r="H99" i="15"/>
  <c r="H100" i="15"/>
  <c r="H101" i="15"/>
  <c r="H102" i="15"/>
  <c r="H103" i="15"/>
  <c r="H104" i="15"/>
  <c r="H105" i="15"/>
  <c r="H106" i="15"/>
  <c r="H107" i="15"/>
  <c r="H108" i="15"/>
  <c r="H109" i="15"/>
  <c r="H8" i="15"/>
  <c r="G9" i="15"/>
  <c r="G10" i="15"/>
  <c r="G11" i="15"/>
  <c r="G12" i="15"/>
  <c r="G13" i="15"/>
  <c r="G14" i="15"/>
  <c r="G15" i="15"/>
  <c r="G16" i="15"/>
  <c r="G17" i="15"/>
  <c r="G18" i="15"/>
  <c r="G19" i="15"/>
  <c r="G20" i="15"/>
  <c r="G21" i="15"/>
  <c r="G22" i="15"/>
  <c r="G23" i="15"/>
  <c r="G24" i="15"/>
  <c r="G25" i="15"/>
  <c r="G26" i="15"/>
  <c r="G27" i="15"/>
  <c r="G28" i="15"/>
  <c r="G29" i="15"/>
  <c r="G30" i="15"/>
  <c r="G31" i="15"/>
  <c r="G32" i="15"/>
  <c r="G33" i="15"/>
  <c r="G34" i="15"/>
  <c r="G35" i="15"/>
  <c r="G36" i="15"/>
  <c r="G37" i="15"/>
  <c r="G38" i="15"/>
  <c r="G39" i="15"/>
  <c r="G40" i="15"/>
  <c r="G41" i="15"/>
  <c r="G42" i="15"/>
  <c r="G43" i="15"/>
  <c r="G44" i="15"/>
  <c r="G45" i="15"/>
  <c r="G46" i="15"/>
  <c r="G47" i="15"/>
  <c r="G48" i="15"/>
  <c r="G49" i="15"/>
  <c r="G50" i="15"/>
  <c r="G51" i="15"/>
  <c r="G52" i="15"/>
  <c r="G53" i="15"/>
  <c r="G54" i="15"/>
  <c r="G55" i="15"/>
  <c r="G56" i="15"/>
  <c r="G57" i="15"/>
  <c r="G58" i="15"/>
  <c r="G59" i="15"/>
  <c r="G60" i="15"/>
  <c r="G61" i="15"/>
  <c r="G62" i="15"/>
  <c r="G63" i="15"/>
  <c r="G64" i="15"/>
  <c r="G65" i="15"/>
  <c r="G66" i="15"/>
  <c r="G67" i="15"/>
  <c r="G68" i="15"/>
  <c r="G69" i="15"/>
  <c r="G70" i="15"/>
  <c r="G71" i="15"/>
  <c r="G72" i="15"/>
  <c r="G73" i="15"/>
  <c r="G74" i="15"/>
  <c r="G75" i="15"/>
  <c r="G76" i="15"/>
  <c r="G77" i="15"/>
  <c r="G78" i="15"/>
  <c r="G79" i="15"/>
  <c r="G80" i="15"/>
  <c r="G81" i="15"/>
  <c r="G82" i="15"/>
  <c r="G83" i="15"/>
  <c r="G84" i="15"/>
  <c r="G85" i="15"/>
  <c r="G86" i="15"/>
  <c r="G87" i="15"/>
  <c r="G88" i="15"/>
  <c r="G89" i="15"/>
  <c r="G90" i="15"/>
  <c r="G91" i="15"/>
  <c r="G92" i="15"/>
  <c r="G93" i="15"/>
  <c r="G94" i="15"/>
  <c r="G95" i="15"/>
  <c r="G96" i="15"/>
  <c r="G97" i="15"/>
  <c r="G98" i="15"/>
  <c r="G99" i="15"/>
  <c r="G100" i="15"/>
  <c r="G101" i="15"/>
  <c r="G102" i="15"/>
  <c r="G103" i="15"/>
  <c r="G104" i="15"/>
  <c r="G105" i="15"/>
  <c r="G106" i="15"/>
  <c r="G107" i="15"/>
  <c r="G108" i="15"/>
  <c r="G109" i="15"/>
  <c r="G8" i="15"/>
  <c r="F9" i="15"/>
  <c r="F10" i="15"/>
  <c r="F11" i="15"/>
  <c r="F12" i="15"/>
  <c r="F13" i="15"/>
  <c r="F14" i="15"/>
  <c r="F15" i="15"/>
  <c r="F16" i="15"/>
  <c r="F17" i="15"/>
  <c r="F18" i="15"/>
  <c r="F19" i="15"/>
  <c r="F20" i="15"/>
  <c r="F21" i="15"/>
  <c r="F22" i="15"/>
  <c r="F23" i="15"/>
  <c r="F24" i="15"/>
  <c r="F25" i="15"/>
  <c r="F26" i="15"/>
  <c r="F27" i="15"/>
  <c r="F28" i="15"/>
  <c r="F29" i="15"/>
  <c r="F30" i="15"/>
  <c r="F31" i="15"/>
  <c r="F32" i="15"/>
  <c r="F33" i="15"/>
  <c r="F34" i="15"/>
  <c r="F35" i="15"/>
  <c r="F36" i="15"/>
  <c r="F37" i="15"/>
  <c r="F38" i="15"/>
  <c r="F39" i="15"/>
  <c r="F40" i="15"/>
  <c r="F41" i="15"/>
  <c r="F42" i="15"/>
  <c r="F43" i="15"/>
  <c r="F44" i="15"/>
  <c r="F45" i="15"/>
  <c r="F46" i="15"/>
  <c r="F47" i="15"/>
  <c r="F48" i="15"/>
  <c r="F49" i="15"/>
  <c r="F50" i="15"/>
  <c r="F51" i="15"/>
  <c r="F52" i="15"/>
  <c r="F53" i="15"/>
  <c r="F54" i="15"/>
  <c r="F55" i="15"/>
  <c r="F56" i="15"/>
  <c r="F57" i="15"/>
  <c r="F58" i="15"/>
  <c r="F59" i="15"/>
  <c r="F60" i="15"/>
  <c r="F61" i="15"/>
  <c r="F62" i="15"/>
  <c r="F63" i="15"/>
  <c r="F64" i="15"/>
  <c r="F65" i="15"/>
  <c r="F66" i="15"/>
  <c r="F67" i="15"/>
  <c r="F68" i="15"/>
  <c r="F69" i="15"/>
  <c r="F70" i="15"/>
  <c r="F71" i="15"/>
  <c r="F72" i="15"/>
  <c r="F73" i="15"/>
  <c r="F74" i="15"/>
  <c r="F75" i="15"/>
  <c r="F76" i="15"/>
  <c r="F77" i="15"/>
  <c r="F78" i="15"/>
  <c r="F79" i="15"/>
  <c r="F80" i="15"/>
  <c r="F81" i="15"/>
  <c r="F82" i="15"/>
  <c r="F83" i="15"/>
  <c r="F84" i="15"/>
  <c r="F85" i="15"/>
  <c r="F86" i="15"/>
  <c r="F87" i="15"/>
  <c r="F88" i="15"/>
  <c r="F89" i="15"/>
  <c r="F90" i="15"/>
  <c r="F91" i="15"/>
  <c r="F92" i="15"/>
  <c r="F93" i="15"/>
  <c r="F94" i="15"/>
  <c r="F95" i="15"/>
  <c r="F96" i="15"/>
  <c r="F97" i="15"/>
  <c r="F98" i="15"/>
  <c r="F99" i="15"/>
  <c r="F100" i="15"/>
  <c r="F101" i="15"/>
  <c r="F102" i="15"/>
  <c r="F103" i="15"/>
  <c r="F104" i="15"/>
  <c r="F105" i="15"/>
  <c r="F106" i="15"/>
  <c r="F107" i="15"/>
  <c r="F108" i="15"/>
  <c r="F109" i="15"/>
  <c r="F8" i="15"/>
  <c r="E9" i="15"/>
  <c r="E10" i="15"/>
  <c r="E11" i="15"/>
  <c r="E12" i="15"/>
  <c r="E13" i="15"/>
  <c r="E14" i="15"/>
  <c r="E15" i="15"/>
  <c r="E16" i="15"/>
  <c r="E17" i="15"/>
  <c r="E18" i="15"/>
  <c r="E19" i="15"/>
  <c r="E20" i="15"/>
  <c r="E21" i="15"/>
  <c r="E22" i="15"/>
  <c r="E23" i="15"/>
  <c r="E24" i="15"/>
  <c r="E25" i="15"/>
  <c r="E26" i="15"/>
  <c r="E27" i="15"/>
  <c r="E28" i="15"/>
  <c r="E29" i="15"/>
  <c r="E30" i="15"/>
  <c r="E31" i="15"/>
  <c r="E32" i="15"/>
  <c r="E33" i="15"/>
  <c r="E34" i="15"/>
  <c r="E35" i="15"/>
  <c r="E36" i="15"/>
  <c r="E37" i="15"/>
  <c r="E38" i="15"/>
  <c r="E39" i="15"/>
  <c r="E40" i="15"/>
  <c r="E41" i="15"/>
  <c r="E42" i="15"/>
  <c r="E43" i="15"/>
  <c r="E44" i="15"/>
  <c r="E45" i="15"/>
  <c r="E46" i="15"/>
  <c r="E47" i="15"/>
  <c r="E48" i="15"/>
  <c r="E49" i="15"/>
  <c r="E50" i="15"/>
  <c r="E51" i="15"/>
  <c r="E52" i="15"/>
  <c r="E53" i="15"/>
  <c r="E54" i="15"/>
  <c r="E55" i="15"/>
  <c r="E56" i="15"/>
  <c r="E57" i="15"/>
  <c r="E58" i="15"/>
  <c r="E59" i="15"/>
  <c r="E60" i="15"/>
  <c r="E61" i="15"/>
  <c r="E62" i="15"/>
  <c r="E63" i="15"/>
  <c r="E64" i="15"/>
  <c r="E65" i="15"/>
  <c r="E66" i="15"/>
  <c r="E67" i="15"/>
  <c r="E68" i="15"/>
  <c r="E69" i="15"/>
  <c r="E70" i="15"/>
  <c r="E71" i="15"/>
  <c r="E72" i="15"/>
  <c r="E73" i="15"/>
  <c r="E74" i="15"/>
  <c r="E75" i="15"/>
  <c r="E76" i="15"/>
  <c r="E77" i="15"/>
  <c r="E78" i="15"/>
  <c r="E79" i="15"/>
  <c r="E80" i="15"/>
  <c r="E81" i="15"/>
  <c r="E82" i="15"/>
  <c r="E83" i="15"/>
  <c r="E84" i="15"/>
  <c r="E85" i="15"/>
  <c r="E86" i="15"/>
  <c r="E87" i="15"/>
  <c r="E88" i="15"/>
  <c r="E89" i="15"/>
  <c r="E90" i="15"/>
  <c r="E91" i="15"/>
  <c r="E92" i="15"/>
  <c r="E93" i="15"/>
  <c r="E94" i="15"/>
  <c r="E95" i="15"/>
  <c r="E96" i="15"/>
  <c r="E97" i="15"/>
  <c r="E98" i="15"/>
  <c r="E99" i="15"/>
  <c r="E100" i="15"/>
  <c r="E101" i="15"/>
  <c r="E102" i="15"/>
  <c r="E103" i="15"/>
  <c r="E104" i="15"/>
  <c r="E105" i="15"/>
  <c r="E106" i="15"/>
  <c r="E107" i="15"/>
  <c r="E108" i="15"/>
  <c r="E109" i="15"/>
  <c r="E8" i="15"/>
  <c r="D19" i="15"/>
  <c r="D20" i="15"/>
  <c r="D21" i="15"/>
  <c r="D22" i="15"/>
  <c r="D23" i="15"/>
  <c r="D24" i="15"/>
  <c r="D25" i="15"/>
  <c r="D26" i="15"/>
  <c r="D27" i="15"/>
  <c r="D28" i="15"/>
  <c r="D29" i="15"/>
  <c r="D30" i="15"/>
  <c r="D31" i="15"/>
  <c r="D32" i="15"/>
  <c r="D33" i="15"/>
  <c r="D34" i="15"/>
  <c r="D35" i="15"/>
  <c r="D36" i="15"/>
  <c r="D37" i="15"/>
  <c r="D38" i="15"/>
  <c r="D39" i="15"/>
  <c r="D40" i="15"/>
  <c r="D41" i="15"/>
  <c r="D42" i="15"/>
  <c r="D43" i="15"/>
  <c r="D44" i="15"/>
  <c r="D45" i="15"/>
  <c r="D46" i="15"/>
  <c r="D47" i="15"/>
  <c r="D48" i="15"/>
  <c r="D49" i="15"/>
  <c r="D50" i="15"/>
  <c r="D51" i="15"/>
  <c r="D52" i="15"/>
  <c r="D53" i="15"/>
  <c r="D54" i="15"/>
  <c r="D55" i="15"/>
  <c r="D56" i="15"/>
  <c r="D57" i="15"/>
  <c r="D58" i="15"/>
  <c r="D59" i="15"/>
  <c r="D60" i="15"/>
  <c r="D61" i="15"/>
  <c r="D62" i="15"/>
  <c r="D63" i="15"/>
  <c r="D64" i="15"/>
  <c r="D65" i="15"/>
  <c r="D66" i="15"/>
  <c r="D67" i="15"/>
  <c r="D68" i="15"/>
  <c r="D69" i="15"/>
  <c r="D70" i="15"/>
  <c r="D71" i="15"/>
  <c r="D72" i="15"/>
  <c r="D73" i="15"/>
  <c r="D74" i="15"/>
  <c r="D75" i="15"/>
  <c r="D76" i="15"/>
  <c r="D77" i="15"/>
  <c r="D78" i="15"/>
  <c r="D79" i="15"/>
  <c r="D80" i="15"/>
  <c r="D81" i="15"/>
  <c r="D82" i="15"/>
  <c r="D83" i="15"/>
  <c r="D84" i="15"/>
  <c r="D85" i="15"/>
  <c r="D86" i="15"/>
  <c r="D87" i="15"/>
  <c r="D88" i="15"/>
  <c r="D89" i="15"/>
  <c r="D90" i="15"/>
  <c r="D91" i="15"/>
  <c r="D92" i="15"/>
  <c r="D93" i="15"/>
  <c r="D94" i="15"/>
  <c r="D95" i="15"/>
  <c r="D96" i="15"/>
  <c r="D97" i="15"/>
  <c r="D98" i="15"/>
  <c r="D99" i="15"/>
  <c r="D100" i="15"/>
  <c r="D101" i="15"/>
  <c r="D102" i="15"/>
  <c r="D103" i="15"/>
  <c r="D104" i="15"/>
  <c r="D105" i="15"/>
  <c r="D106" i="15"/>
  <c r="D107" i="15"/>
  <c r="D108" i="15"/>
  <c r="D109" i="15"/>
  <c r="D10" i="15"/>
  <c r="D11" i="15"/>
  <c r="D12" i="15"/>
  <c r="D13" i="15"/>
  <c r="D14" i="15"/>
  <c r="D15" i="15"/>
  <c r="D16" i="15"/>
  <c r="D17" i="15"/>
  <c r="D18" i="15"/>
  <c r="D9" i="15"/>
  <c r="D8" i="15"/>
  <c r="D39" i="10"/>
  <c r="D38" i="10"/>
  <c r="D37" i="10"/>
  <c r="D76" i="10"/>
  <c r="D71" i="10"/>
  <c r="D70" i="10"/>
  <c r="D69" i="10"/>
  <c r="D65" i="10"/>
  <c r="D64" i="10"/>
  <c r="D56" i="10"/>
  <c r="D55" i="10"/>
  <c r="D50" i="10"/>
  <c r="D49" i="10"/>
  <c r="D48" i="10"/>
  <c r="D46" i="10"/>
  <c r="D45" i="10"/>
  <c r="D44" i="10"/>
  <c r="D43" i="10"/>
  <c r="D42" i="10"/>
  <c r="D41" i="10"/>
  <c r="D36" i="10"/>
  <c r="D27" i="10"/>
  <c r="D25" i="10"/>
  <c r="D22" i="10"/>
  <c r="D13" i="10"/>
  <c r="D12" i="10"/>
  <c r="D10" i="10"/>
  <c r="A1" i="10"/>
  <c r="A5" i="10"/>
  <c r="D6" i="10"/>
  <c r="D11" i="10"/>
  <c r="D14" i="10"/>
  <c r="D15" i="10"/>
  <c r="D16" i="10"/>
  <c r="D17" i="10"/>
  <c r="D20" i="10"/>
  <c r="D23" i="10"/>
  <c r="D24" i="10"/>
  <c r="D29" i="10"/>
  <c r="D30" i="10"/>
  <c r="D31" i="10"/>
  <c r="D33" i="10"/>
  <c r="D34" i="10"/>
  <c r="D35" i="10"/>
  <c r="D51" i="10"/>
  <c r="D52" i="10"/>
  <c r="D54" i="10"/>
  <c r="D57" i="10"/>
  <c r="D66" i="10"/>
  <c r="D73" i="10"/>
  <c r="D75" i="10"/>
  <c r="L121" i="1"/>
  <c r="J54" i="14"/>
  <c r="K121" i="1"/>
  <c r="J121" i="1"/>
  <c r="I121" i="1"/>
  <c r="H121" i="1"/>
  <c r="G121" i="1"/>
  <c r="F121" i="1"/>
  <c r="E11" i="14" s="1"/>
  <c r="E121" i="1"/>
  <c r="D121" i="1"/>
  <c r="F54" i="14" s="1"/>
  <c r="A5" i="14"/>
  <c r="A5" i="16"/>
  <c r="A5" i="15"/>
  <c r="D6" i="15"/>
  <c r="I110" i="16"/>
  <c r="H110" i="16"/>
  <c r="G110" i="16"/>
  <c r="F110" i="16"/>
  <c r="E110" i="16"/>
  <c r="D110" i="16"/>
  <c r="I109" i="16"/>
  <c r="H109" i="16"/>
  <c r="G109" i="16"/>
  <c r="F109" i="16"/>
  <c r="E109" i="16"/>
  <c r="D109" i="16"/>
  <c r="I108" i="16"/>
  <c r="H108" i="16"/>
  <c r="G108" i="16"/>
  <c r="F108" i="16"/>
  <c r="E108" i="16"/>
  <c r="D108" i="16"/>
  <c r="J107" i="16"/>
  <c r="I107" i="16"/>
  <c r="H107" i="16"/>
  <c r="G107" i="16"/>
  <c r="F107" i="16"/>
  <c r="E107" i="16"/>
  <c r="D107" i="16"/>
  <c r="I106" i="16"/>
  <c r="H106" i="16"/>
  <c r="G106" i="16"/>
  <c r="F106" i="16"/>
  <c r="E106" i="16"/>
  <c r="D106" i="16"/>
  <c r="J105" i="16"/>
  <c r="I105" i="16"/>
  <c r="H105" i="16"/>
  <c r="G105" i="16"/>
  <c r="F105" i="16"/>
  <c r="E105" i="16"/>
  <c r="D105" i="16"/>
  <c r="I104" i="16"/>
  <c r="H104" i="16"/>
  <c r="G104" i="16"/>
  <c r="F104" i="16"/>
  <c r="E104" i="16"/>
  <c r="D104" i="16"/>
  <c r="J103" i="16"/>
  <c r="I103" i="16"/>
  <c r="H103" i="16"/>
  <c r="G103" i="16"/>
  <c r="F103" i="16"/>
  <c r="E103" i="16"/>
  <c r="D103" i="16"/>
  <c r="I102" i="16"/>
  <c r="H102" i="16"/>
  <c r="G102" i="16"/>
  <c r="F102" i="16"/>
  <c r="E102" i="16"/>
  <c r="D102" i="16"/>
  <c r="I101" i="16"/>
  <c r="H101" i="16"/>
  <c r="G101" i="16"/>
  <c r="F101" i="16"/>
  <c r="E101" i="16"/>
  <c r="D101" i="16"/>
  <c r="I100" i="16"/>
  <c r="H100" i="16"/>
  <c r="G100" i="16"/>
  <c r="F100" i="16"/>
  <c r="E100" i="16"/>
  <c r="D100" i="16"/>
  <c r="J99" i="16"/>
  <c r="I99" i="16"/>
  <c r="H99" i="16"/>
  <c r="G99" i="16"/>
  <c r="F99" i="16"/>
  <c r="E99" i="16"/>
  <c r="D99" i="16"/>
  <c r="I98" i="16"/>
  <c r="H98" i="16"/>
  <c r="G98" i="16"/>
  <c r="F98" i="16"/>
  <c r="E98" i="16"/>
  <c r="D98" i="16"/>
  <c r="J97" i="16"/>
  <c r="I97" i="16"/>
  <c r="H97" i="16"/>
  <c r="G97" i="16"/>
  <c r="F97" i="16"/>
  <c r="E97" i="16"/>
  <c r="D97" i="16"/>
  <c r="I96" i="16"/>
  <c r="H96" i="16"/>
  <c r="G96" i="16"/>
  <c r="F96" i="16"/>
  <c r="E96" i="16"/>
  <c r="D96" i="16"/>
  <c r="J95" i="16"/>
  <c r="I95" i="16"/>
  <c r="H95" i="16"/>
  <c r="G95" i="16"/>
  <c r="F95" i="16"/>
  <c r="E95" i="16"/>
  <c r="D95" i="16"/>
  <c r="I94" i="16"/>
  <c r="H94" i="16"/>
  <c r="G94" i="16"/>
  <c r="F94" i="16"/>
  <c r="E94" i="16"/>
  <c r="D94" i="16"/>
  <c r="I93" i="16"/>
  <c r="H93" i="16"/>
  <c r="G93" i="16"/>
  <c r="F93" i="16"/>
  <c r="E93" i="16"/>
  <c r="D93" i="16"/>
  <c r="I92" i="16"/>
  <c r="H92" i="16"/>
  <c r="G92" i="16"/>
  <c r="F92" i="16"/>
  <c r="E92" i="16"/>
  <c r="D92" i="16"/>
  <c r="J91" i="16"/>
  <c r="I91" i="16"/>
  <c r="H91" i="16"/>
  <c r="G91" i="16"/>
  <c r="F91" i="16"/>
  <c r="E91" i="16"/>
  <c r="D91" i="16"/>
  <c r="I90" i="16"/>
  <c r="H90" i="16"/>
  <c r="G90" i="16"/>
  <c r="F90" i="16"/>
  <c r="E90" i="16"/>
  <c r="D90" i="16"/>
  <c r="J89" i="16"/>
  <c r="I89" i="16"/>
  <c r="H89" i="16"/>
  <c r="G89" i="16"/>
  <c r="F89" i="16"/>
  <c r="E89" i="16"/>
  <c r="D89" i="16"/>
  <c r="I88" i="16"/>
  <c r="H88" i="16"/>
  <c r="G88" i="16"/>
  <c r="F88" i="16"/>
  <c r="E88" i="16"/>
  <c r="D88" i="16"/>
  <c r="J87" i="16"/>
  <c r="I87" i="16"/>
  <c r="H87" i="16"/>
  <c r="G87" i="16"/>
  <c r="F87" i="16"/>
  <c r="E87" i="16"/>
  <c r="D87" i="16"/>
  <c r="I86" i="16"/>
  <c r="H86" i="16"/>
  <c r="G86" i="16"/>
  <c r="F86" i="16"/>
  <c r="E86" i="16"/>
  <c r="D86" i="16"/>
  <c r="I85" i="16"/>
  <c r="H85" i="16"/>
  <c r="G85" i="16"/>
  <c r="F85" i="16"/>
  <c r="E85" i="16"/>
  <c r="D85" i="16"/>
  <c r="I84" i="16"/>
  <c r="H84" i="16"/>
  <c r="G84" i="16"/>
  <c r="F84" i="16"/>
  <c r="E84" i="16"/>
  <c r="D84" i="16"/>
  <c r="J83" i="16"/>
  <c r="I83" i="16"/>
  <c r="H83" i="16"/>
  <c r="G83" i="16"/>
  <c r="F83" i="16"/>
  <c r="E83" i="16"/>
  <c r="D83" i="16"/>
  <c r="I82" i="16"/>
  <c r="H82" i="16"/>
  <c r="G82" i="16"/>
  <c r="F82" i="16"/>
  <c r="E82" i="16"/>
  <c r="D82" i="16"/>
  <c r="J81" i="16"/>
  <c r="I81" i="16"/>
  <c r="H81" i="16"/>
  <c r="G81" i="16"/>
  <c r="F81" i="16"/>
  <c r="E81" i="16"/>
  <c r="D81" i="16"/>
  <c r="I80" i="16"/>
  <c r="H80" i="16"/>
  <c r="G80" i="16"/>
  <c r="F80" i="16"/>
  <c r="E80" i="16"/>
  <c r="D80" i="16"/>
  <c r="J79" i="16"/>
  <c r="I79" i="16"/>
  <c r="H79" i="16"/>
  <c r="G79" i="16"/>
  <c r="F79" i="16"/>
  <c r="E79" i="16"/>
  <c r="D79" i="16"/>
  <c r="I78" i="16"/>
  <c r="H78" i="16"/>
  <c r="G78" i="16"/>
  <c r="F78" i="16"/>
  <c r="E78" i="16"/>
  <c r="D78" i="16"/>
  <c r="I77" i="16"/>
  <c r="H77" i="16"/>
  <c r="G77" i="16"/>
  <c r="F77" i="16"/>
  <c r="E77" i="16"/>
  <c r="D77" i="16"/>
  <c r="I76" i="16"/>
  <c r="H76" i="16"/>
  <c r="G76" i="16"/>
  <c r="F76" i="16"/>
  <c r="E76" i="16"/>
  <c r="D76" i="16"/>
  <c r="J75" i="16"/>
  <c r="I75" i="16"/>
  <c r="H75" i="16"/>
  <c r="G75" i="16"/>
  <c r="F75" i="16"/>
  <c r="E75" i="16"/>
  <c r="D75" i="16"/>
  <c r="I74" i="16"/>
  <c r="H74" i="16"/>
  <c r="G74" i="16"/>
  <c r="F74" i="16"/>
  <c r="E74" i="16"/>
  <c r="D74" i="16"/>
  <c r="J73" i="16"/>
  <c r="I73" i="16"/>
  <c r="H73" i="16"/>
  <c r="G73" i="16"/>
  <c r="F73" i="16"/>
  <c r="E73" i="16"/>
  <c r="D73" i="16"/>
  <c r="I72" i="16"/>
  <c r="H72" i="16"/>
  <c r="G72" i="16"/>
  <c r="F72" i="16"/>
  <c r="E72" i="16"/>
  <c r="D72" i="16"/>
  <c r="J71" i="16"/>
  <c r="I71" i="16"/>
  <c r="H71" i="16"/>
  <c r="G71" i="16"/>
  <c r="F71" i="16"/>
  <c r="E71" i="16"/>
  <c r="D71" i="16"/>
  <c r="I70" i="16"/>
  <c r="H70" i="16"/>
  <c r="G70" i="16"/>
  <c r="F70" i="16"/>
  <c r="E70" i="16"/>
  <c r="D70" i="16"/>
  <c r="I69" i="16"/>
  <c r="H69" i="16"/>
  <c r="G69" i="16"/>
  <c r="F69" i="16"/>
  <c r="E69" i="16"/>
  <c r="D69" i="16"/>
  <c r="I68" i="16"/>
  <c r="H68" i="16"/>
  <c r="G68" i="16"/>
  <c r="F68" i="16"/>
  <c r="E68" i="16"/>
  <c r="D68" i="16"/>
  <c r="J67" i="16"/>
  <c r="I67" i="16"/>
  <c r="H67" i="16"/>
  <c r="G67" i="16"/>
  <c r="F67" i="16"/>
  <c r="E67" i="16"/>
  <c r="D67" i="16"/>
  <c r="I66" i="16"/>
  <c r="H66" i="16"/>
  <c r="G66" i="16"/>
  <c r="F66" i="16"/>
  <c r="E66" i="16"/>
  <c r="D66" i="16"/>
  <c r="J65" i="16"/>
  <c r="I65" i="16"/>
  <c r="H65" i="16"/>
  <c r="G65" i="16"/>
  <c r="F65" i="16"/>
  <c r="E65" i="16"/>
  <c r="D65" i="16"/>
  <c r="I64" i="16"/>
  <c r="H64" i="16"/>
  <c r="G64" i="16"/>
  <c r="F64" i="16"/>
  <c r="E64" i="16"/>
  <c r="D64" i="16"/>
  <c r="J63" i="16"/>
  <c r="I63" i="16"/>
  <c r="H63" i="16"/>
  <c r="G63" i="16"/>
  <c r="F63" i="16"/>
  <c r="E63" i="16"/>
  <c r="D63" i="16"/>
  <c r="I62" i="16"/>
  <c r="H62" i="16"/>
  <c r="G62" i="16"/>
  <c r="F62" i="16"/>
  <c r="E62" i="16"/>
  <c r="D62" i="16"/>
  <c r="I61" i="16"/>
  <c r="H61" i="16"/>
  <c r="G61" i="16"/>
  <c r="F61" i="16"/>
  <c r="E61" i="16"/>
  <c r="D61" i="16"/>
  <c r="I60" i="16"/>
  <c r="H60" i="16"/>
  <c r="G60" i="16"/>
  <c r="F60" i="16"/>
  <c r="E60" i="16"/>
  <c r="D60" i="16"/>
  <c r="J59" i="16"/>
  <c r="I59" i="16"/>
  <c r="H59" i="16"/>
  <c r="G59" i="16"/>
  <c r="F59" i="16"/>
  <c r="E59" i="16"/>
  <c r="D59" i="16"/>
  <c r="I58" i="16"/>
  <c r="H58" i="16"/>
  <c r="G58" i="16"/>
  <c r="F58" i="16"/>
  <c r="E58" i="16"/>
  <c r="D58" i="16"/>
  <c r="J57" i="16"/>
  <c r="I57" i="16"/>
  <c r="H57" i="16"/>
  <c r="G57" i="16"/>
  <c r="F57" i="16"/>
  <c r="E57" i="16"/>
  <c r="D57" i="16"/>
  <c r="I56" i="16"/>
  <c r="H56" i="16"/>
  <c r="G56" i="16"/>
  <c r="F56" i="16"/>
  <c r="E56" i="16"/>
  <c r="D56" i="16"/>
  <c r="J55" i="16"/>
  <c r="I55" i="16"/>
  <c r="H55" i="16"/>
  <c r="G55" i="16"/>
  <c r="F55" i="16"/>
  <c r="E55" i="16"/>
  <c r="D55" i="16"/>
  <c r="I54" i="16"/>
  <c r="H54" i="16"/>
  <c r="G54" i="16"/>
  <c r="F54" i="16"/>
  <c r="E54" i="16"/>
  <c r="D54" i="16"/>
  <c r="I53" i="16"/>
  <c r="H53" i="16"/>
  <c r="G53" i="16"/>
  <c r="F53" i="16"/>
  <c r="E53" i="16"/>
  <c r="D53" i="16"/>
  <c r="I52" i="16"/>
  <c r="H52" i="16"/>
  <c r="G52" i="16"/>
  <c r="F52" i="16"/>
  <c r="E52" i="16"/>
  <c r="D52" i="16"/>
  <c r="J51" i="16"/>
  <c r="I51" i="16"/>
  <c r="H51" i="16"/>
  <c r="G51" i="16"/>
  <c r="F51" i="16"/>
  <c r="E51" i="16"/>
  <c r="D51" i="16"/>
  <c r="I50" i="16"/>
  <c r="H50" i="16"/>
  <c r="G50" i="16"/>
  <c r="F50" i="16"/>
  <c r="E50" i="16"/>
  <c r="D50" i="16"/>
  <c r="J49" i="16"/>
  <c r="I49" i="16"/>
  <c r="H49" i="16"/>
  <c r="G49" i="16"/>
  <c r="F49" i="16"/>
  <c r="E49" i="16"/>
  <c r="D49" i="16"/>
  <c r="I48" i="16"/>
  <c r="H48" i="16"/>
  <c r="G48" i="16"/>
  <c r="F48" i="16"/>
  <c r="E48" i="16"/>
  <c r="D48" i="16"/>
  <c r="J47" i="16"/>
  <c r="I47" i="16"/>
  <c r="H47" i="16"/>
  <c r="G47" i="16"/>
  <c r="F47" i="16"/>
  <c r="E47" i="16"/>
  <c r="D47" i="16"/>
  <c r="I46" i="16"/>
  <c r="H46" i="16"/>
  <c r="G46" i="16"/>
  <c r="F46" i="16"/>
  <c r="E46" i="16"/>
  <c r="D46" i="16"/>
  <c r="I45" i="16"/>
  <c r="H45" i="16"/>
  <c r="G45" i="16"/>
  <c r="F45" i="16"/>
  <c r="E45" i="16"/>
  <c r="D45" i="16"/>
  <c r="I44" i="16"/>
  <c r="H44" i="16"/>
  <c r="G44" i="16"/>
  <c r="F44" i="16"/>
  <c r="E44" i="16"/>
  <c r="D44" i="16"/>
  <c r="J43" i="16"/>
  <c r="I43" i="16"/>
  <c r="H43" i="16"/>
  <c r="G43" i="16"/>
  <c r="F43" i="16"/>
  <c r="E43" i="16"/>
  <c r="D43" i="16"/>
  <c r="I42" i="16"/>
  <c r="H42" i="16"/>
  <c r="G42" i="16"/>
  <c r="F42" i="16"/>
  <c r="E42" i="16"/>
  <c r="D42" i="16"/>
  <c r="J41" i="16"/>
  <c r="I41" i="16"/>
  <c r="H41" i="16"/>
  <c r="G41" i="16"/>
  <c r="F41" i="16"/>
  <c r="E41" i="16"/>
  <c r="D41" i="16"/>
  <c r="I40" i="16"/>
  <c r="H40" i="16"/>
  <c r="G40" i="16"/>
  <c r="F40" i="16"/>
  <c r="E40" i="16"/>
  <c r="D40" i="16"/>
  <c r="J39" i="16"/>
  <c r="I39" i="16"/>
  <c r="H39" i="16"/>
  <c r="G39" i="16"/>
  <c r="F39" i="16"/>
  <c r="E39" i="16"/>
  <c r="D39" i="16"/>
  <c r="I38" i="16"/>
  <c r="H38" i="16"/>
  <c r="G38" i="16"/>
  <c r="F38" i="16"/>
  <c r="E38" i="16"/>
  <c r="D38" i="16"/>
  <c r="I37" i="16"/>
  <c r="H37" i="16"/>
  <c r="G37" i="16"/>
  <c r="F37" i="16"/>
  <c r="E37" i="16"/>
  <c r="D37" i="16"/>
  <c r="I36" i="16"/>
  <c r="H36" i="16"/>
  <c r="G36" i="16"/>
  <c r="F36" i="16"/>
  <c r="E36" i="16"/>
  <c r="D36" i="16"/>
  <c r="J35" i="16"/>
  <c r="I35" i="16"/>
  <c r="H35" i="16"/>
  <c r="G35" i="16"/>
  <c r="F35" i="16"/>
  <c r="E35" i="16"/>
  <c r="D35" i="16"/>
  <c r="I34" i="16"/>
  <c r="H34" i="16"/>
  <c r="G34" i="16"/>
  <c r="F34" i="16"/>
  <c r="E34" i="16"/>
  <c r="D34" i="16"/>
  <c r="J33" i="16"/>
  <c r="I33" i="16"/>
  <c r="H33" i="16"/>
  <c r="G33" i="16"/>
  <c r="F33" i="16"/>
  <c r="E33" i="16"/>
  <c r="D33" i="16"/>
  <c r="I32" i="16"/>
  <c r="H32" i="16"/>
  <c r="G32" i="16"/>
  <c r="F32" i="16"/>
  <c r="E32" i="16"/>
  <c r="D32" i="16"/>
  <c r="J31" i="16"/>
  <c r="I31" i="16"/>
  <c r="H31" i="16"/>
  <c r="G31" i="16"/>
  <c r="F31" i="16"/>
  <c r="E31" i="16"/>
  <c r="D31" i="16"/>
  <c r="I30" i="16"/>
  <c r="H30" i="16"/>
  <c r="G30" i="16"/>
  <c r="F30" i="16"/>
  <c r="E30" i="16"/>
  <c r="D30" i="16"/>
  <c r="I29" i="16"/>
  <c r="H29" i="16"/>
  <c r="G29" i="16"/>
  <c r="F29" i="16"/>
  <c r="E29" i="16"/>
  <c r="D29" i="16"/>
  <c r="I28" i="16"/>
  <c r="H28" i="16"/>
  <c r="G28" i="16"/>
  <c r="F28" i="16"/>
  <c r="E28" i="16"/>
  <c r="D28" i="16"/>
  <c r="J27" i="16"/>
  <c r="I27" i="16"/>
  <c r="H27" i="16"/>
  <c r="G27" i="16"/>
  <c r="F27" i="16"/>
  <c r="E27" i="16"/>
  <c r="D27" i="16"/>
  <c r="I26" i="16"/>
  <c r="H26" i="16"/>
  <c r="G26" i="16"/>
  <c r="F26" i="16"/>
  <c r="E26" i="16"/>
  <c r="D26" i="16"/>
  <c r="J25" i="16"/>
  <c r="I25" i="16"/>
  <c r="H25" i="16"/>
  <c r="G25" i="16"/>
  <c r="F25" i="16"/>
  <c r="E25" i="16"/>
  <c r="D25" i="16"/>
  <c r="I24" i="16"/>
  <c r="H24" i="16"/>
  <c r="G24" i="16"/>
  <c r="F24" i="16"/>
  <c r="E24" i="16"/>
  <c r="D24" i="16"/>
  <c r="J23" i="16"/>
  <c r="I23" i="16"/>
  <c r="H23" i="16"/>
  <c r="G23" i="16"/>
  <c r="F23" i="16"/>
  <c r="E23" i="16"/>
  <c r="D23" i="16"/>
  <c r="I22" i="16"/>
  <c r="H22" i="16"/>
  <c r="G22" i="16"/>
  <c r="F22" i="16"/>
  <c r="E22" i="16"/>
  <c r="D22" i="16"/>
  <c r="I21" i="16"/>
  <c r="H21" i="16"/>
  <c r="G21" i="16"/>
  <c r="F21" i="16"/>
  <c r="E21" i="16"/>
  <c r="D21" i="16"/>
  <c r="I20" i="16"/>
  <c r="H20" i="16"/>
  <c r="G20" i="16"/>
  <c r="F20" i="16"/>
  <c r="E20" i="16"/>
  <c r="D20" i="16"/>
  <c r="J19" i="16"/>
  <c r="I19" i="16"/>
  <c r="H19" i="16"/>
  <c r="G19" i="16"/>
  <c r="F19" i="16"/>
  <c r="E19" i="16"/>
  <c r="D19" i="16"/>
  <c r="I18" i="16"/>
  <c r="H18" i="16"/>
  <c r="G18" i="16"/>
  <c r="F18" i="16"/>
  <c r="E18" i="16"/>
  <c r="D18" i="16"/>
  <c r="J17" i="16"/>
  <c r="I17" i="16"/>
  <c r="H17" i="16"/>
  <c r="G17" i="16"/>
  <c r="F17" i="16"/>
  <c r="E17" i="16"/>
  <c r="D17" i="16"/>
  <c r="I16" i="16"/>
  <c r="H16" i="16"/>
  <c r="G16" i="16"/>
  <c r="F16" i="16"/>
  <c r="E16" i="16"/>
  <c r="D16" i="16"/>
  <c r="J15" i="16"/>
  <c r="I15" i="16"/>
  <c r="H15" i="16"/>
  <c r="G15" i="16"/>
  <c r="F15" i="16"/>
  <c r="E15" i="16"/>
  <c r="D15" i="16"/>
  <c r="I14" i="16"/>
  <c r="H14" i="16"/>
  <c r="G14" i="16"/>
  <c r="F14" i="16"/>
  <c r="E14" i="16"/>
  <c r="D14" i="16"/>
  <c r="I13" i="16"/>
  <c r="H13" i="16"/>
  <c r="G13" i="16"/>
  <c r="F13" i="16"/>
  <c r="E13" i="16"/>
  <c r="D13" i="16"/>
  <c r="I12" i="16"/>
  <c r="H12" i="16"/>
  <c r="G12" i="16"/>
  <c r="F12" i="16"/>
  <c r="E12" i="16"/>
  <c r="D12" i="16"/>
  <c r="J11" i="16"/>
  <c r="I11" i="16"/>
  <c r="H11" i="16"/>
  <c r="G11" i="16"/>
  <c r="F11" i="16"/>
  <c r="E11" i="16"/>
  <c r="D11" i="16"/>
  <c r="I10" i="16"/>
  <c r="H10" i="16"/>
  <c r="G10" i="16"/>
  <c r="F10" i="16"/>
  <c r="E10" i="16"/>
  <c r="D10" i="16"/>
  <c r="J9" i="16"/>
  <c r="I9" i="16"/>
  <c r="H9" i="16"/>
  <c r="G9" i="16"/>
  <c r="F9" i="16"/>
  <c r="E9" i="16"/>
  <c r="D9" i="16"/>
  <c r="A1" i="16"/>
  <c r="A1" i="15"/>
  <c r="E27" i="14"/>
  <c r="E12" i="14"/>
  <c r="D51" i="14"/>
  <c r="D46" i="14"/>
  <c r="D40" i="14"/>
  <c r="D33" i="14"/>
  <c r="D26" i="14"/>
  <c r="D17" i="14"/>
  <c r="D11" i="14"/>
  <c r="E9" i="14"/>
  <c r="C43" i="14"/>
  <c r="C42" i="14"/>
  <c r="C40" i="14"/>
  <c r="C23" i="14"/>
  <c r="C27" i="14"/>
  <c r="C18" i="14"/>
  <c r="C9" i="14"/>
  <c r="A1" i="14"/>
  <c r="C11" i="14"/>
  <c r="C33" i="14"/>
  <c r="C37" i="14"/>
  <c r="C51" i="14"/>
  <c r="E44" i="14"/>
  <c r="C19" i="14"/>
  <c r="C24" i="14"/>
  <c r="C44" i="14"/>
  <c r="E15" i="14"/>
  <c r="C15" i="14"/>
  <c r="C17" i="14"/>
  <c r="C26" i="14"/>
  <c r="C31" i="14"/>
  <c r="C39" i="14"/>
  <c r="C46" i="14"/>
  <c r="C52" i="14"/>
  <c r="C12" i="14"/>
  <c r="C20" i="14"/>
  <c r="C16" i="14"/>
  <c r="C34" i="14"/>
  <c r="C30" i="14"/>
  <c r="C38" i="14"/>
  <c r="C49" i="14"/>
  <c r="C54" i="14"/>
  <c r="E40" i="14"/>
  <c r="E23" i="14"/>
  <c r="E33" i="14"/>
  <c r="E52" i="14"/>
  <c r="E45" i="14"/>
  <c r="E20" i="14"/>
  <c r="E19" i="14"/>
  <c r="E10" i="14"/>
  <c r="E53" i="14"/>
  <c r="E38" i="14"/>
  <c r="C53" i="14"/>
  <c r="C32" i="14"/>
  <c r="C10" i="14"/>
  <c r="C22" i="14"/>
  <c r="C36" i="14"/>
  <c r="C13" i="14"/>
  <c r="C29" i="14"/>
  <c r="C48" i="14"/>
  <c r="C25" i="14"/>
  <c r="C45" i="14"/>
  <c r="D25" i="14"/>
  <c r="D45" i="14"/>
  <c r="D62" i="10"/>
  <c r="D61" i="10"/>
  <c r="D60" i="10"/>
  <c r="D5" i="1"/>
  <c r="D59" i="10" s="1"/>
  <c r="H54" i="14"/>
  <c r="J10" i="16"/>
  <c r="J14" i="16"/>
  <c r="J18" i="16"/>
  <c r="J26" i="16"/>
  <c r="J30" i="16"/>
  <c r="J34" i="16"/>
  <c r="J38" i="16"/>
  <c r="J42" i="16"/>
  <c r="J46" i="16"/>
  <c r="J50" i="16"/>
  <c r="J58" i="16"/>
  <c r="J62" i="16"/>
  <c r="J66" i="16"/>
  <c r="J70" i="16"/>
  <c r="J74" i="16"/>
  <c r="J78" i="16"/>
  <c r="J82" i="16"/>
  <c r="J90" i="16"/>
  <c r="J94" i="16"/>
  <c r="J98" i="16"/>
  <c r="J102" i="16"/>
  <c r="J106" i="16"/>
  <c r="J110" i="16"/>
  <c r="J12" i="16"/>
  <c r="J16" i="16"/>
  <c r="J24" i="16"/>
  <c r="J32" i="16"/>
  <c r="J40" i="16"/>
  <c r="J44" i="16"/>
  <c r="J48" i="16"/>
  <c r="J56" i="16"/>
  <c r="J64" i="16"/>
  <c r="J72" i="16"/>
  <c r="J76" i="16"/>
  <c r="J80" i="16"/>
  <c r="J88" i="16"/>
  <c r="J96" i="16"/>
  <c r="J104" i="16"/>
  <c r="D38" i="14"/>
  <c r="D20" i="14"/>
  <c r="D9" i="14"/>
  <c r="D10" i="14"/>
  <c r="D16" i="14"/>
  <c r="D24" i="14"/>
  <c r="D32" i="14"/>
  <c r="D39" i="14"/>
  <c r="D44" i="14"/>
  <c r="D54" i="14"/>
  <c r="D52" i="14"/>
  <c r="D30" i="14"/>
  <c r="D19" i="14"/>
  <c r="D15" i="14"/>
  <c r="D22" i="14"/>
  <c r="D23" i="14"/>
  <c r="D31" i="14"/>
  <c r="D37" i="14"/>
  <c r="D43" i="14"/>
  <c r="D53" i="14"/>
  <c r="D49" i="14"/>
  <c r="D34" i="14"/>
  <c r="D12" i="14"/>
  <c r="D13" i="14"/>
  <c r="D18" i="14"/>
  <c r="D27" i="14"/>
  <c r="D29" i="14"/>
  <c r="D36" i="14"/>
  <c r="D42" i="14"/>
  <c r="D48" i="14"/>
  <c r="E32" i="14" l="1"/>
  <c r="E30" i="14"/>
  <c r="E18" i="14"/>
  <c r="E16" i="14"/>
  <c r="E37" i="14"/>
  <c r="E39" i="14"/>
  <c r="E43" i="14"/>
  <c r="E48" i="14"/>
  <c r="E24" i="14"/>
  <c r="E34" i="14"/>
  <c r="E36" i="14"/>
  <c r="E13" i="14"/>
  <c r="E17" i="14"/>
  <c r="E46" i="14"/>
  <c r="E22" i="14"/>
  <c r="E42" i="14"/>
  <c r="G54" i="14"/>
  <c r="E29" i="14"/>
  <c r="E31" i="14"/>
  <c r="E51" i="14"/>
  <c r="E26" i="14"/>
  <c r="E49" i="14"/>
  <c r="I54" i="14"/>
  <c r="E54" i="14"/>
  <c r="E25" i="14"/>
</calcChain>
</file>

<file path=xl/sharedStrings.xml><?xml version="1.0" encoding="utf-8"?>
<sst xmlns="http://purl.oclc.org/ooxml/spreadsheetml/main" count="1366" uniqueCount="850">
  <si>
    <t>FCBILE</t>
  </si>
  <si>
    <t>Codice di Bilancio</t>
  </si>
  <si>
    <t>Piano dei conti finanziario</t>
  </si>
  <si>
    <t>Descrizione Voce</t>
  </si>
  <si>
    <t>FPV corrente - ENTRATE (1/5000) (SOLO QUOTA DESTINATA ALLE SPESE DI PERSONALE)</t>
  </si>
  <si>
    <t>E.1.0.0.0.0</t>
  </si>
  <si>
    <t>Titolo 1</t>
  </si>
  <si>
    <t>E.1.1.0.0.0</t>
  </si>
  <si>
    <t>Entrate da tributi</t>
  </si>
  <si>
    <t>E.1.1.4.0.0</t>
  </si>
  <si>
    <t>Compartecipazione tributi</t>
  </si>
  <si>
    <t>E.2.0.0.0.0</t>
  </si>
  <si>
    <t>Titolo 2</t>
  </si>
  <si>
    <t>E.3.0.0.0.0</t>
  </si>
  <si>
    <t>Titolo 3</t>
  </si>
  <si>
    <t>E.4.2.6.0.0</t>
  </si>
  <si>
    <t>Contributi agli investimenti direttamente destinati al rimborso dei prestiti da amministrazioni pubbliche</t>
  </si>
  <si>
    <t>E.4.3.1.0.0</t>
  </si>
  <si>
    <t>Trasferimenti in conto capitale per assunzione di debiti dell'amministrazione da parte di amministrazioni pubbliche</t>
  </si>
  <si>
    <t>E.4.3.4.0.0</t>
  </si>
  <si>
    <t>Trasferimenti in conto capitale da parte di amministrazioni pubbliche per cancellazione di debiti dell'amministrazione</t>
  </si>
  <si>
    <t>E.5.0.0.0.0</t>
  </si>
  <si>
    <t>Titolo 5</t>
  </si>
  <si>
    <t>E.6.0.0.0.0</t>
  </si>
  <si>
    <t>Titolo 6 "Accensione di prestiti"</t>
  </si>
  <si>
    <t>E.6.2.2.0.0</t>
  </si>
  <si>
    <t>Titolo 6 "Anticipazioni"</t>
  </si>
  <si>
    <t>E.6.3.3.0.0</t>
  </si>
  <si>
    <t>Titolo 6 "Accensione prestiti a seguito di escussione di garanzie"</t>
  </si>
  <si>
    <t>E.9.0.0.0.0</t>
  </si>
  <si>
    <t>Partite di Giro</t>
  </si>
  <si>
    <t>E.9.1.99.6.0</t>
  </si>
  <si>
    <t>Gestione incassi vincolati partite di giro</t>
  </si>
  <si>
    <t>FCBILU</t>
  </si>
  <si>
    <t>Debiti di Finanz.
Eser</t>
  </si>
  <si>
    <t>Patrimonio 
Netto</t>
  </si>
  <si>
    <t>disavanzo</t>
  </si>
  <si>
    <t>U.1.0.0.0.0 (NO FPV)</t>
  </si>
  <si>
    <t>Titolo 1 (no FPV)</t>
  </si>
  <si>
    <t>U.1.0.0.0.0</t>
  </si>
  <si>
    <t>Titolo 1 totale</t>
  </si>
  <si>
    <t>U.1.1.0.0.0</t>
  </si>
  <si>
    <t>spese di personale</t>
  </si>
  <si>
    <t>U.1.1.1.1.4</t>
  </si>
  <si>
    <t>indennità ed altri compensi, esclusi i rimborsi spesa per missione, corrisposti al personale a tempo indeterminato</t>
  </si>
  <si>
    <t>U.1.1.1.1.8</t>
  </si>
  <si>
    <t>indennità ed altri compensi, esclusi i rimborsi spesa documentati per missione, corrisposti al personale a tempo determinato</t>
  </si>
  <si>
    <t>U.1.1.1.1.3</t>
  </si>
  <si>
    <t>Straordinario per il personale a tempo indeterminato</t>
  </si>
  <si>
    <t>U.1.1.1.1.7</t>
  </si>
  <si>
    <t>Straordinario per il personale a tempo determinato</t>
  </si>
  <si>
    <t>U.1.10.2.1.1 su U.1.1.0.0.0</t>
  </si>
  <si>
    <t>FPV relativo al personale</t>
  </si>
  <si>
    <t>U.1.2.1.1.0</t>
  </si>
  <si>
    <t>irap</t>
  </si>
  <si>
    <t>U.1.3.0.0.0</t>
  </si>
  <si>
    <t>U.1.3.2.10.0</t>
  </si>
  <si>
    <t>Consulenze</t>
  </si>
  <si>
    <t>U.1.3.2.12.0</t>
  </si>
  <si>
    <t>Lavoro flessibile/LSU/Interinale</t>
  </si>
  <si>
    <t>U.1.7.0.0.0</t>
  </si>
  <si>
    <t>interessi passivi</t>
  </si>
  <si>
    <t>U.1.7.6.4.0</t>
  </si>
  <si>
    <t>Interessi passivi su anticipazioni di tesoreria</t>
  </si>
  <si>
    <t>U.1.7.6.2.0</t>
  </si>
  <si>
    <t>interessi di mora</t>
  </si>
  <si>
    <t>M20P02T1</t>
  </si>
  <si>
    <t>U.1.10.1.3.1</t>
  </si>
  <si>
    <t>FCDE Parte corrente</t>
  </si>
  <si>
    <t>U.2.0.0.0.0</t>
  </si>
  <si>
    <t>Titolo 2 totale</t>
  </si>
  <si>
    <t>U.2.0.0.0.0 (NO FPV)</t>
  </si>
  <si>
    <t>Titolo 2 (no FPV)</t>
  </si>
  <si>
    <t>U.2.2.0.0.0</t>
  </si>
  <si>
    <t>Investimenti fissi</t>
  </si>
  <si>
    <t>U.2.3.0.0.0</t>
  </si>
  <si>
    <t>Contributi agli investimenti</t>
  </si>
  <si>
    <t>U.2.3.1.0.0</t>
  </si>
  <si>
    <t>Contributi agli investimenti a Amministrazioni pubbliche (no FPV per stanz.)</t>
  </si>
  <si>
    <t>U.2.4.1.0.0</t>
  </si>
  <si>
    <t xml:space="preserve"> Altri trasferimenti in conto capitale per assunzioni di debiti di amministrazioni pubbliche (no FPV per stanz.)</t>
  </si>
  <si>
    <t>U.2.4.11.0.0</t>
  </si>
  <si>
    <t xml:space="preserve"> Altri trasferimenti in conto capitale verso amministrazioni pubbliche per escussione di garanzia (no FPV per stanz.)</t>
  </si>
  <si>
    <t>U.2.4.16.0.0</t>
  </si>
  <si>
    <t xml:space="preserve"> Trasferimenti in conto capitale erogati a titolo di ripiano disavanzi pregressi ad amministrazioni pubbliche  (no FPV per stanz.)</t>
  </si>
  <si>
    <t>U.2.4.21.0.0</t>
  </si>
  <si>
    <t>Altri trasferimenti in conto capitale n.a.c. ad amministrazioni pubbliche  (no FPV per stanz.)</t>
  </si>
  <si>
    <t>U.3.0.0.0.0</t>
  </si>
  <si>
    <t>Titolo III</t>
  </si>
  <si>
    <t>U.4.0.0.0.0</t>
  </si>
  <si>
    <t>Titolo 4</t>
  </si>
  <si>
    <t>U.7.0.0.0.0</t>
  </si>
  <si>
    <t>U.7.1.99.6</t>
  </si>
  <si>
    <t>Gestione pagamenti vincolati partite di giro - USCITE</t>
  </si>
  <si>
    <t>Codice di Bilancio (titolo/Tipologia)</t>
  </si>
  <si>
    <r>
      <rPr>
        <sz val="10"/>
        <color indexed="8"/>
        <rFont val="Arial"/>
        <family val="2"/>
      </rPr>
      <t>10101</t>
    </r>
  </si>
  <si>
    <t>Imposte tasse e proventi assimilati</t>
  </si>
  <si>
    <r>
      <rPr>
        <sz val="10"/>
        <color indexed="8"/>
        <rFont val="Arial"/>
        <family val="2"/>
      </rPr>
      <t>10104</t>
    </r>
  </si>
  <si>
    <t>Compartecipazioni di tributi</t>
  </si>
  <si>
    <r>
      <rPr>
        <sz val="10"/>
        <color indexed="8"/>
        <rFont val="Arial"/>
        <family val="2"/>
      </rPr>
      <t>10301</t>
    </r>
  </si>
  <si>
    <t>Fondi perequativi da Amministrazioni Centrali</t>
  </si>
  <si>
    <r>
      <rPr>
        <sz val="10"/>
        <color indexed="8"/>
        <rFont val="Arial"/>
        <family val="2"/>
      </rPr>
      <t>10302</t>
    </r>
  </si>
  <si>
    <t>Fondi perequativi dalla Regione o Provincia autonoma</t>
  </si>
  <si>
    <t>10000</t>
  </si>
  <si>
    <t>ENTRATE CORRENTI DI NATURA TRIBUTARIA, CONTRIBUTIVA E PEREQUATIVA</t>
  </si>
  <si>
    <r>
      <rPr>
        <sz val="10"/>
        <color indexed="8"/>
        <rFont val="Arial"/>
        <family val="2"/>
      </rPr>
      <t>20101</t>
    </r>
  </si>
  <si>
    <t>Trasferimenti correnti da Amministrazioni pubbliche</t>
  </si>
  <si>
    <r>
      <rPr>
        <sz val="10"/>
        <color indexed="8"/>
        <rFont val="Arial"/>
        <family val="2"/>
      </rPr>
      <t>20102</t>
    </r>
  </si>
  <si>
    <t>Trasferimenti correnti da Famiglie</t>
  </si>
  <si>
    <r>
      <rPr>
        <sz val="10"/>
        <color indexed="8"/>
        <rFont val="Arial"/>
        <family val="2"/>
      </rPr>
      <t>20103</t>
    </r>
  </si>
  <si>
    <t>Trasferimenti correnti da Imprese</t>
  </si>
  <si>
    <r>
      <rPr>
        <sz val="10"/>
        <color indexed="8"/>
        <rFont val="Arial"/>
        <family val="2"/>
      </rPr>
      <t>20104</t>
    </r>
  </si>
  <si>
    <t>Trasferimenti correnti da Istituzioni Sociali Private</t>
  </si>
  <si>
    <r>
      <rPr>
        <sz val="10"/>
        <color indexed="8"/>
        <rFont val="Arial"/>
        <family val="2"/>
      </rPr>
      <t>20105</t>
    </r>
  </si>
  <si>
    <t>Trasferimenti correnti dall'Unione Europea e dal Resto del Mondo</t>
  </si>
  <si>
    <t>20000</t>
  </si>
  <si>
    <t>TRASFERIMENTI CORRENTI</t>
  </si>
  <si>
    <r>
      <rPr>
        <sz val="10"/>
        <color indexed="8"/>
        <rFont val="Arial"/>
        <family val="2"/>
      </rPr>
      <t>30100</t>
    </r>
  </si>
  <si>
    <t>Vendita di beni e servizi e proventi derivanti dalla gestione dei beni</t>
  </si>
  <si>
    <r>
      <rPr>
        <sz val="10"/>
        <color indexed="8"/>
        <rFont val="Arial"/>
        <family val="2"/>
      </rPr>
      <t>30200</t>
    </r>
  </si>
  <si>
    <t>Proventi derivanti dall'attività di controllo e repressione delle irregolarità e degli illeciti</t>
  </si>
  <si>
    <r>
      <rPr>
        <sz val="10"/>
        <color indexed="8"/>
        <rFont val="Arial"/>
        <family val="2"/>
      </rPr>
      <t>30300</t>
    </r>
  </si>
  <si>
    <t>Interessi attivi</t>
  </si>
  <si>
    <r>
      <rPr>
        <sz val="10"/>
        <color indexed="8"/>
        <rFont val="Arial"/>
        <family val="2"/>
      </rPr>
      <t>30400</t>
    </r>
  </si>
  <si>
    <t>Altre entrate da redditi da capitale</t>
  </si>
  <si>
    <r>
      <rPr>
        <b/>
        <sz val="10"/>
        <color indexed="8"/>
        <rFont val="Arial"/>
        <family val="2"/>
      </rPr>
      <t>30500</t>
    </r>
  </si>
  <si>
    <t>Rimborsi e altre entrate correnti</t>
  </si>
  <si>
    <t>30000</t>
  </si>
  <si>
    <t>ENTRATE EXTRATRIBUTARIE</t>
  </si>
  <si>
    <r>
      <rPr>
        <sz val="10"/>
        <color indexed="8"/>
        <rFont val="Arial"/>
        <family val="2"/>
      </rPr>
      <t>40100</t>
    </r>
  </si>
  <si>
    <t>Tributi in conto capitale</t>
  </si>
  <si>
    <r>
      <rPr>
        <sz val="10"/>
        <color indexed="8"/>
        <rFont val="Arial"/>
        <family val="2"/>
      </rPr>
      <t>40200</t>
    </r>
  </si>
  <si>
    <r>
      <rPr>
        <sz val="10"/>
        <color indexed="8"/>
        <rFont val="Arial"/>
        <family val="2"/>
      </rPr>
      <t>40300</t>
    </r>
  </si>
  <si>
    <t>Altri trasferimenti in conto capitale</t>
  </si>
  <si>
    <r>
      <rPr>
        <sz val="10"/>
        <color indexed="8"/>
        <rFont val="Arial"/>
        <family val="2"/>
      </rPr>
      <t>40400</t>
    </r>
  </si>
  <si>
    <t>Entrate da alienazione di beni materiali e immateriali</t>
  </si>
  <si>
    <r>
      <rPr>
        <sz val="10"/>
        <color indexed="8"/>
        <rFont val="Arial"/>
        <family val="2"/>
      </rPr>
      <t>40500</t>
    </r>
  </si>
  <si>
    <t>Altre entrate in conto capitale</t>
  </si>
  <si>
    <t>40000</t>
  </si>
  <si>
    <t>ENTRATE IN CONTO CAPITALE</t>
  </si>
  <si>
    <r>
      <rPr>
        <sz val="10"/>
        <color indexed="8"/>
        <rFont val="Arial"/>
        <family val="2"/>
      </rPr>
      <t>50100</t>
    </r>
  </si>
  <si>
    <t>Alienazione di attività finanziarie</t>
  </si>
  <si>
    <r>
      <rPr>
        <sz val="10"/>
        <color indexed="8"/>
        <rFont val="Arial"/>
        <family val="2"/>
      </rPr>
      <t>50200</t>
    </r>
  </si>
  <si>
    <t>Riscossione di crediti di breve termine</t>
  </si>
  <si>
    <r>
      <rPr>
        <sz val="10"/>
        <color indexed="8"/>
        <rFont val="Arial"/>
        <family val="2"/>
      </rPr>
      <t>50300</t>
    </r>
  </si>
  <si>
    <t>Riscossione crediti di medio-lungo termine</t>
  </si>
  <si>
    <r>
      <rPr>
        <sz val="10"/>
        <color indexed="8"/>
        <rFont val="Arial"/>
        <family val="2"/>
      </rPr>
      <t>50400</t>
    </r>
  </si>
  <si>
    <t>Altre entrate per riduzione di attività finanziarie</t>
  </si>
  <si>
    <t>50000</t>
  </si>
  <si>
    <t>ENTRATE DA RIDUZIONE DI ATTIVITA' FINANZIARIE</t>
  </si>
  <si>
    <r>
      <rPr>
        <sz val="10"/>
        <color indexed="8"/>
        <rFont val="Arial"/>
        <family val="2"/>
      </rPr>
      <t>60100</t>
    </r>
  </si>
  <si>
    <t>Emissione di titoli obbligazionari</t>
  </si>
  <si>
    <r>
      <rPr>
        <sz val="10"/>
        <color indexed="8"/>
        <rFont val="Arial"/>
        <family val="2"/>
      </rPr>
      <t>60200</t>
    </r>
  </si>
  <si>
    <t>Accensione Prestiti a breve termine</t>
  </si>
  <si>
    <r>
      <rPr>
        <sz val="10"/>
        <color indexed="8"/>
        <rFont val="Arial"/>
        <family val="2"/>
      </rPr>
      <t>60300</t>
    </r>
  </si>
  <si>
    <t>Accensione Mutui e altri finanziamenti a medio lungo termine</t>
  </si>
  <si>
    <r>
      <rPr>
        <sz val="10"/>
        <color indexed="8"/>
        <rFont val="Arial"/>
        <family val="2"/>
      </rPr>
      <t>60400</t>
    </r>
  </si>
  <si>
    <t>Altre forme di indebitamento</t>
  </si>
  <si>
    <t>60000</t>
  </si>
  <si>
    <t>ACCENSIONE PRESTITI</t>
  </si>
  <si>
    <r>
      <rPr>
        <sz val="10"/>
        <color indexed="8"/>
        <rFont val="Arial"/>
        <family val="2"/>
      </rPr>
      <t>70100</t>
    </r>
  </si>
  <si>
    <t>Anticipazioni da istituto tesoriere/cassiere</t>
  </si>
  <si>
    <r>
      <rPr>
        <b/>
        <i/>
        <sz val="10"/>
        <color indexed="8"/>
        <rFont val="Arial"/>
        <family val="2"/>
      </rPr>
      <t>70000</t>
    </r>
  </si>
  <si>
    <t>ANTICIPAZIONI DA ISTITUTO TESORIERE/CASSIERE</t>
  </si>
  <si>
    <r>
      <rPr>
        <sz val="10"/>
        <color indexed="8"/>
        <rFont val="Arial"/>
        <family val="2"/>
      </rPr>
      <t>90100</t>
    </r>
  </si>
  <si>
    <t>Entrate per partite di giro</t>
  </si>
  <si>
    <r>
      <rPr>
        <sz val="10"/>
        <color indexed="8"/>
        <rFont val="Arial"/>
        <family val="2"/>
      </rPr>
      <t>90200</t>
    </r>
  </si>
  <si>
    <t>Entrate per conto terzi</t>
  </si>
  <si>
    <t>ENTRATE PER CONTO TERZI E PARTITE DI GIRO</t>
  </si>
  <si>
    <t>Totale E</t>
  </si>
  <si>
    <t>TOTALE ENTRATE</t>
  </si>
  <si>
    <t>Codice di Bilancio (Missione/Programma)</t>
  </si>
  <si>
    <t>0101</t>
  </si>
  <si>
    <t>Organi istituzionali</t>
  </si>
  <si>
    <t>0102</t>
  </si>
  <si>
    <t>Segreteria generale</t>
  </si>
  <si>
    <t>0103</t>
  </si>
  <si>
    <t>Gestione economica, finanziaria, programmazione, provveditorato</t>
  </si>
  <si>
    <t>0104</t>
  </si>
  <si>
    <t>Gestione delle entrate tributarie e
servizi fiscali</t>
  </si>
  <si>
    <t>0105</t>
  </si>
  <si>
    <t>Gestione dei beni demaniali e
patrimoniali</t>
  </si>
  <si>
    <t>0106</t>
  </si>
  <si>
    <t>Ufficio tecnico</t>
  </si>
  <si>
    <t>0107</t>
  </si>
  <si>
    <t>Elezioni e consultazioni popolari - Anagrafe e stato civile</t>
  </si>
  <si>
    <t>0108</t>
  </si>
  <si>
    <t>Statistica e sistemi informativi</t>
  </si>
  <si>
    <t>0109</t>
  </si>
  <si>
    <t>Assistenza tecnico-
amministrativa agli enti locali</t>
  </si>
  <si>
    <t>0110</t>
  </si>
  <si>
    <t>Risorse umane</t>
  </si>
  <si>
    <t>0111</t>
  </si>
  <si>
    <t>Altri servizi generali</t>
  </si>
  <si>
    <t>0100</t>
  </si>
  <si>
    <t>Servizi istituzionali e generali e di gestione</t>
  </si>
  <si>
    <t>0201</t>
  </si>
  <si>
    <t>Uffici giudiziari</t>
  </si>
  <si>
    <t>0202</t>
  </si>
  <si>
    <t>Casa circondariale e altri servizi</t>
  </si>
  <si>
    <t>0200</t>
  </si>
  <si>
    <t>Giustizia</t>
  </si>
  <si>
    <t>0301</t>
  </si>
  <si>
    <t>Polizia locale e amministrativa</t>
  </si>
  <si>
    <t>0302</t>
  </si>
  <si>
    <t>Sistema integrato di sicurezza
urbana</t>
  </si>
  <si>
    <t>0300</t>
  </si>
  <si>
    <t>Ordine pubblico e sicurezza</t>
  </si>
  <si>
    <t>0401</t>
  </si>
  <si>
    <t>Istruzione prescolastica</t>
  </si>
  <si>
    <t>Altri ordini di istruzione non
universitaria</t>
  </si>
  <si>
    <t>0404</t>
  </si>
  <si>
    <t>Istruzione universitaria</t>
  </si>
  <si>
    <t>0405</t>
  </si>
  <si>
    <t>Istruzione tecnica superiore</t>
  </si>
  <si>
    <t>0406</t>
  </si>
  <si>
    <t>Servizi ausiliari all’istruzione</t>
  </si>
  <si>
    <t>0407</t>
  </si>
  <si>
    <t>Diritto allo studio</t>
  </si>
  <si>
    <t>0400</t>
  </si>
  <si>
    <t>Istruzione e diritto allo studio</t>
  </si>
  <si>
    <t>0501</t>
  </si>
  <si>
    <t>Valorizzazione dei beni di interesse storico</t>
  </si>
  <si>
    <t>0502</t>
  </si>
  <si>
    <t>Attività culturali e interventi
diversi nel settore culturale</t>
  </si>
  <si>
    <t>0500</t>
  </si>
  <si>
    <t>Tutela e valorizzazione dei beni e attività culturali</t>
  </si>
  <si>
    <t>0601</t>
  </si>
  <si>
    <t>Sport e tempo libero</t>
  </si>
  <si>
    <t>0602</t>
  </si>
  <si>
    <t>Giovani</t>
  </si>
  <si>
    <t>0600</t>
  </si>
  <si>
    <t>Politiche giovanili, sport e tempo libero</t>
  </si>
  <si>
    <t>0701</t>
  </si>
  <si>
    <t>Sviluppo e la valorizzazione del turismo</t>
  </si>
  <si>
    <t>0700</t>
  </si>
  <si>
    <t>Turismo</t>
  </si>
  <si>
    <t>0801</t>
  </si>
  <si>
    <t>Urbanistica e assetto del territorio</t>
  </si>
  <si>
    <t>0802</t>
  </si>
  <si>
    <t>Edilizia residenziale pubblica e
locale e piani di edilizia economico-popolare</t>
  </si>
  <si>
    <t>0800</t>
  </si>
  <si>
    <t>Assetto del territorio ed edilizia abitativa</t>
  </si>
  <si>
    <t>0901</t>
  </si>
  <si>
    <t>Difesa del suolo</t>
  </si>
  <si>
    <t>0902</t>
  </si>
  <si>
    <t>Tutela, valorizzazione e recupero
ambientale</t>
  </si>
  <si>
    <t>0903</t>
  </si>
  <si>
    <t>Rifiuti</t>
  </si>
  <si>
    <t>0904</t>
  </si>
  <si>
    <t>Servizio idrico integrato</t>
  </si>
  <si>
    <t>0905</t>
  </si>
  <si>
    <t>Aree protette, parchi naturali,
protezione naturalistica e forestazione</t>
  </si>
  <si>
    <t>0906</t>
  </si>
  <si>
    <t>Tutela e valorizzazione delle
risorse idriche</t>
  </si>
  <si>
    <t>0907</t>
  </si>
  <si>
    <t>Sviluppo sostenibile territorio
montano piccoli Comuni</t>
  </si>
  <si>
    <t>0908</t>
  </si>
  <si>
    <t>Qualità dell'aria e riduzione
dell'inquinamento</t>
  </si>
  <si>
    <t>0900</t>
  </si>
  <si>
    <t>Sviluppo sostenibile e tutela del territorio e dell'ambiente</t>
  </si>
  <si>
    <t>1001</t>
  </si>
  <si>
    <t>Trasporto ferroviario</t>
  </si>
  <si>
    <t>1002</t>
  </si>
  <si>
    <t>Trasporto pubblico locale</t>
  </si>
  <si>
    <t>1003</t>
  </si>
  <si>
    <t>Trasporto per vie d'acqua</t>
  </si>
  <si>
    <t>1004</t>
  </si>
  <si>
    <t>Altre modalità di trasporto</t>
  </si>
  <si>
    <t>1005</t>
  </si>
  <si>
    <t>Viabilità e infrastrutture stradali</t>
  </si>
  <si>
    <t>1000</t>
  </si>
  <si>
    <t>Trasporti e diritto alla mobilità</t>
  </si>
  <si>
    <t>Sistema di protezione civile</t>
  </si>
  <si>
    <t>Interventi a seguito di calamità
naturali</t>
  </si>
  <si>
    <t>1100</t>
  </si>
  <si>
    <t>Soccorso civile</t>
  </si>
  <si>
    <t>1201</t>
  </si>
  <si>
    <t>Interventi per l'infanzia e i minori e per asili nido</t>
  </si>
  <si>
    <t>1202</t>
  </si>
  <si>
    <t>Interventi per la disabilità</t>
  </si>
  <si>
    <t>1203</t>
  </si>
  <si>
    <t>Interventi per gli anziani</t>
  </si>
  <si>
    <t>1204</t>
  </si>
  <si>
    <t>Interventi per i soggetti a rischio
di esclusione sociale</t>
  </si>
  <si>
    <t>1205</t>
  </si>
  <si>
    <t>Interventi per le famiglie</t>
  </si>
  <si>
    <t>1206</t>
  </si>
  <si>
    <t>Interventi per il diritto alla casa</t>
  </si>
  <si>
    <t>1207</t>
  </si>
  <si>
    <t>Programmazione e governo della
rete dei servizi sociosanitari e sociali</t>
  </si>
  <si>
    <t>1208</t>
  </si>
  <si>
    <t>Cooperazione e associazionismo</t>
  </si>
  <si>
    <t>1209</t>
  </si>
  <si>
    <t>Servizio necroscopico e cimiteriale</t>
  </si>
  <si>
    <t>1200</t>
  </si>
  <si>
    <t>Diritti sociali, politiche sociali e famiglia</t>
  </si>
  <si>
    <t>1301</t>
  </si>
  <si>
    <t>Servizio sanitario regionale - finanziamento ordinario corrente per la garanzia dei LEA</t>
  </si>
  <si>
    <t>1302</t>
  </si>
  <si>
    <t>Servizio sanitario regionale -
finanziamento aggiuntivo corrente per livelli di assistenza superiori ai LEA</t>
  </si>
  <si>
    <t>1303</t>
  </si>
  <si>
    <t>Servizio sanitario regionale -
finanziamento aggiuntivo corrente per la copertura dello squilibrio di bilancio corrente</t>
  </si>
  <si>
    <t>1304</t>
  </si>
  <si>
    <t>Servizio sanitario regionale -
ripiano di disavanzi sanitari relativi ad esercizi pregressi</t>
  </si>
  <si>
    <t>1305</t>
  </si>
  <si>
    <t>Servizio sanitario regionale -
investimenti sanitari</t>
  </si>
  <si>
    <t>1306</t>
  </si>
  <si>
    <t>Servizio sanitario regionale - restituzione maggiori gettiti SSN</t>
  </si>
  <si>
    <t>1307</t>
  </si>
  <si>
    <t>Ulteriori spese in materia
sanitaria</t>
  </si>
  <si>
    <t>1300</t>
  </si>
  <si>
    <t>Tutela della salute</t>
  </si>
  <si>
    <t>1401</t>
  </si>
  <si>
    <t>Industria, PMI e Artigianato</t>
  </si>
  <si>
    <t>1402</t>
  </si>
  <si>
    <t>Commercio - reti distributive - tutela dei consumatori</t>
  </si>
  <si>
    <t>1403</t>
  </si>
  <si>
    <t>Ricerca e innovazione</t>
  </si>
  <si>
    <t>1404</t>
  </si>
  <si>
    <t>Reti e altri servizi di pubblica utilità</t>
  </si>
  <si>
    <t>1400</t>
  </si>
  <si>
    <t>Sviluppo economico e competitività</t>
  </si>
  <si>
    <t>1501</t>
  </si>
  <si>
    <t>Servizi per lo sviluppo del mercato del lavoro</t>
  </si>
  <si>
    <t>1502</t>
  </si>
  <si>
    <t>Formazione professionale</t>
  </si>
  <si>
    <t>1503</t>
  </si>
  <si>
    <t>Sostegno all'occupazione</t>
  </si>
  <si>
    <t>1500</t>
  </si>
  <si>
    <t>Politiche per il lavoro e la formazione professionale</t>
  </si>
  <si>
    <t>1601</t>
  </si>
  <si>
    <t>Sviluppo del settore agricolo e del sistema agroalimentare</t>
  </si>
  <si>
    <t>1602</t>
  </si>
  <si>
    <t>Caccia e pesca</t>
  </si>
  <si>
    <t>1600</t>
  </si>
  <si>
    <t>Agricoltura, politiche agroalimentari e pesca</t>
  </si>
  <si>
    <t>1701</t>
  </si>
  <si>
    <t>Fonti energetiche</t>
  </si>
  <si>
    <t>1700</t>
  </si>
  <si>
    <t>Energia e diversificazione delle fonti energetiche</t>
  </si>
  <si>
    <t>1801</t>
  </si>
  <si>
    <t>Relazioni finanziarie con le altre autonomie territoriali</t>
  </si>
  <si>
    <t>1800</t>
  </si>
  <si>
    <t>Relazioni con le altre autonomie territoriali e locali</t>
  </si>
  <si>
    <t>1901</t>
  </si>
  <si>
    <t>Relazioni internazionali e Cooperazione allo sviluppo</t>
  </si>
  <si>
    <t>1900</t>
  </si>
  <si>
    <t>Relazioni internazionali</t>
  </si>
  <si>
    <t>2001</t>
  </si>
  <si>
    <t>Fondo di riserva</t>
  </si>
  <si>
    <t>2002</t>
  </si>
  <si>
    <t>Fondo crediti di dubbia esigibilità</t>
  </si>
  <si>
    <t>2003</t>
  </si>
  <si>
    <t>Altri fondi</t>
  </si>
  <si>
    <t>2000</t>
  </si>
  <si>
    <t>Fondi e accantonamenti</t>
  </si>
  <si>
    <t>5001</t>
  </si>
  <si>
    <t>Quota interessi ammortamento mutui e prestiti obbligazionari</t>
  </si>
  <si>
    <t>5002</t>
  </si>
  <si>
    <t>Quota capitale ammortamento mutui e prestiti obbligazionari</t>
  </si>
  <si>
    <t>5000</t>
  </si>
  <si>
    <t>Debito pubblico</t>
  </si>
  <si>
    <t>6001</t>
  </si>
  <si>
    <t>Restituzione anticipazioni di tesoreria</t>
  </si>
  <si>
    <t>6000</t>
  </si>
  <si>
    <t>Anticipazioni finanziarie</t>
  </si>
  <si>
    <t>9901</t>
  </si>
  <si>
    <t>Servizi per conto terzi - Partite di giro</t>
  </si>
  <si>
    <t>9902</t>
  </si>
  <si>
    <t>Anticipazioni per il finanziamento del sistema sanitario nazionale</t>
  </si>
  <si>
    <t>9900</t>
  </si>
  <si>
    <t>Servizi per conto terzi</t>
  </si>
  <si>
    <t>TOTALE USCITE</t>
  </si>
  <si>
    <t>Denominazione Ente 1</t>
  </si>
  <si>
    <t>Denominazione Ente 2</t>
  </si>
  <si>
    <t>PIANO DEGLI INDICATORI DI BILANCIO</t>
  </si>
  <si>
    <t>Rigidità strutturale di bilancio</t>
  </si>
  <si>
    <t>Entrate correnti</t>
  </si>
  <si>
    <t>Spese di personale</t>
  </si>
  <si>
    <t>Esternalizzazione dei servizi</t>
  </si>
  <si>
    <t>Indicatore di esternalizzazione dei servizi</t>
  </si>
  <si>
    <t>Interessi passivi</t>
  </si>
  <si>
    <t>Investimenti</t>
  </si>
  <si>
    <t>Quota investimenti complessivi finanziati da debito</t>
  </si>
  <si>
    <t>Debiti finanziari</t>
  </si>
  <si>
    <t>Sostenibilità debiti finanziari</t>
  </si>
  <si>
    <t>Indebitamento procapite (in valore assoluto)</t>
  </si>
  <si>
    <t>Utilizzo del FPV</t>
  </si>
  <si>
    <t>Partite di giro e conto terzi</t>
  </si>
  <si>
    <t>Incidenza partite di giro e conto terzi in entrata</t>
  </si>
  <si>
    <t>Incidenza partite di giro e conto terzi in uscita</t>
  </si>
  <si>
    <r>
      <rPr>
        <b/>
        <sz val="10"/>
        <color indexed="8"/>
        <rFont val="Arial"/>
        <family val="2"/>
      </rPr>
      <t>Titolo
Tipologia</t>
    </r>
  </si>
  <si>
    <r>
      <rPr>
        <b/>
        <sz val="12"/>
        <color indexed="8"/>
        <rFont val="Arial"/>
        <family val="2"/>
      </rPr>
      <t>Denominazione</t>
    </r>
  </si>
  <si>
    <r>
      <rPr>
        <b/>
        <sz val="10"/>
        <color indexed="8"/>
        <rFont val="Arial"/>
        <family val="2"/>
      </rPr>
      <t>MISSIONI E PROGRAMMI</t>
    </r>
  </si>
  <si>
    <r>
      <rPr>
        <b/>
        <sz val="10"/>
        <color indexed="8"/>
        <rFont val="Arial"/>
        <family val="2"/>
      </rPr>
      <t>Missione 01 Servizi istituzionali, generali e di gestione</t>
    </r>
  </si>
  <si>
    <t>01</t>
  </si>
  <si>
    <t>02</t>
  </si>
  <si>
    <r>
      <rPr>
        <b/>
        <sz val="10"/>
        <color indexed="8"/>
        <rFont val="Arial"/>
        <family val="2"/>
      </rPr>
      <t>03</t>
    </r>
  </si>
  <si>
    <r>
      <rPr>
        <b/>
        <sz val="10"/>
        <color indexed="8"/>
        <rFont val="Arial"/>
        <family val="2"/>
      </rPr>
      <t>04</t>
    </r>
  </si>
  <si>
    <r>
      <rPr>
        <b/>
        <sz val="10"/>
        <color indexed="8"/>
        <rFont val="Arial"/>
        <family val="2"/>
      </rPr>
      <t>05</t>
    </r>
  </si>
  <si>
    <t>06</t>
  </si>
  <si>
    <r>
      <rPr>
        <b/>
        <sz val="10"/>
        <color indexed="8"/>
        <rFont val="Arial"/>
        <family val="2"/>
      </rPr>
      <t>07</t>
    </r>
  </si>
  <si>
    <t>08</t>
  </si>
  <si>
    <r>
      <rPr>
        <b/>
        <sz val="10"/>
        <color indexed="8"/>
        <rFont val="Arial"/>
        <family val="2"/>
      </rPr>
      <t>09</t>
    </r>
  </si>
  <si>
    <r>
      <rPr>
        <b/>
        <i/>
        <sz val="10"/>
        <color indexed="8"/>
        <rFont val="Arial"/>
        <family val="2"/>
      </rPr>
      <t>Missione 02 Giustizia</t>
    </r>
  </si>
  <si>
    <t>TOTALE Missione 02 Giustizia</t>
  </si>
  <si>
    <r>
      <rPr>
        <b/>
        <sz val="10"/>
        <color indexed="8"/>
        <rFont val="Arial"/>
        <family val="2"/>
      </rPr>
      <t>Missione 03 Ordine pubblico e sicurezza</t>
    </r>
  </si>
  <si>
    <r>
      <rPr>
        <b/>
        <sz val="10"/>
        <color indexed="8"/>
        <rFont val="Arial"/>
        <family val="2"/>
      </rPr>
      <t>02</t>
    </r>
  </si>
  <si>
    <r>
      <rPr>
        <b/>
        <sz val="10"/>
        <color indexed="8"/>
        <rFont val="Arial"/>
        <family val="2"/>
      </rPr>
      <t>Missione 04 Istruzione e diritto allo studio</t>
    </r>
  </si>
  <si>
    <t>04</t>
  </si>
  <si>
    <t>05</t>
  </si>
  <si>
    <t>07</t>
  </si>
  <si>
    <r>
      <rPr>
        <b/>
        <sz val="10"/>
        <color indexed="8"/>
        <rFont val="Arial"/>
        <family val="2"/>
      </rPr>
      <t>Missione 05 Tutela e valorizzazione dei beni e delle attività culturali</t>
    </r>
  </si>
  <si>
    <r>
      <rPr>
        <b/>
        <sz val="10"/>
        <color indexed="8"/>
        <rFont val="Arial"/>
        <family val="2"/>
      </rPr>
      <t>01</t>
    </r>
  </si>
  <si>
    <r>
      <rPr>
        <b/>
        <sz val="10"/>
        <color indexed="8"/>
        <rFont val="Arial"/>
        <family val="2"/>
      </rPr>
      <t>Missione 06 Politiche giovanili sport e tempo libero</t>
    </r>
  </si>
  <si>
    <r>
      <rPr>
        <b/>
        <sz val="10"/>
        <color indexed="8"/>
        <rFont val="Arial"/>
        <family val="2"/>
      </rPr>
      <t>Missione 07 Turismo</t>
    </r>
  </si>
  <si>
    <r>
      <rPr>
        <b/>
        <sz val="10"/>
        <color indexed="8"/>
        <rFont val="Arial"/>
        <family val="2"/>
      </rPr>
      <t>Totale Missione 08
Assetto del territorio ed edilizia abitativa</t>
    </r>
  </si>
  <si>
    <r>
      <rPr>
        <b/>
        <sz val="10"/>
        <color indexed="8"/>
        <rFont val="Arial"/>
        <family val="2"/>
      </rPr>
      <t>Missione 09 Sviluppo sostenibile e tutela del territorio e dell'ambiente</t>
    </r>
  </si>
  <si>
    <t>03</t>
  </si>
  <si>
    <r>
      <rPr>
        <b/>
        <sz val="10"/>
        <color indexed="8"/>
        <rFont val="Arial"/>
        <family val="2"/>
      </rPr>
      <t>06</t>
    </r>
  </si>
  <si>
    <r>
      <rPr>
        <b/>
        <sz val="10"/>
        <color indexed="8"/>
        <rFont val="Arial"/>
        <family val="2"/>
      </rPr>
      <t>08</t>
    </r>
  </si>
  <si>
    <r>
      <rPr>
        <b/>
        <sz val="10"/>
        <color indexed="8"/>
        <rFont val="Arial"/>
        <family val="2"/>
      </rPr>
      <t>Missione 10 Trasporti e diritto alla mobilità</t>
    </r>
  </si>
  <si>
    <r>
      <rPr>
        <b/>
        <sz val="10"/>
        <color indexed="8"/>
        <rFont val="Arial"/>
        <family val="2"/>
      </rPr>
      <t>Missione 11 Soccorso civile</t>
    </r>
  </si>
  <si>
    <r>
      <rPr>
        <b/>
        <sz val="10"/>
        <color indexed="8"/>
        <rFont val="Arial"/>
        <family val="2"/>
      </rPr>
      <t>Missione 12 Diritti sociali, politiche sociali e famiglia</t>
    </r>
  </si>
  <si>
    <r>
      <rPr>
        <b/>
        <sz val="10"/>
        <color indexed="8"/>
        <rFont val="Arial"/>
        <family val="2"/>
      </rPr>
      <t>Missione 13 Tutela della salute</t>
    </r>
  </si>
  <si>
    <r>
      <rPr>
        <b/>
        <sz val="10"/>
        <color indexed="8"/>
        <rFont val="Arial"/>
        <family val="2"/>
      </rPr>
      <t>Missione 14 Sviluppo economico e competitività</t>
    </r>
    <r>
      <rPr>
        <sz val="11"/>
        <color indexed="8"/>
        <rFont val="Arial"/>
        <family val="2"/>
      </rPr>
      <t xml:space="preserve">
</t>
    </r>
  </si>
  <si>
    <t>Missione 15 Politiche per il lavoro e la formazione professionale</t>
  </si>
  <si>
    <t>Totale Missione 15 Politiche per il lavoro e la formazione professionale</t>
  </si>
  <si>
    <t>Missione 16 Agricoltura, politiche agroalimentari e pesca</t>
  </si>
  <si>
    <t>Totale Missione 16 Agricoltura, politiche agroalimentari e pesca</t>
  </si>
  <si>
    <t>Missione 17 Energia e diversificazione delle fonti energetiche</t>
  </si>
  <si>
    <t>Totale Missione 17 Energia e diversificazione delle fonti energetiche</t>
  </si>
  <si>
    <t>Missione 18 Relazioni con le altre autonomie territoriali e locali</t>
  </si>
  <si>
    <t>Totale Missione 18 Relazioni con le altre autonomie territoriali e locali</t>
  </si>
  <si>
    <t>Missione 19 Relazioni internazionali</t>
  </si>
  <si>
    <t>Totale Missione 19 Relazioni internazionali</t>
  </si>
  <si>
    <t>Missione 20 Fondi e accantonamenti</t>
  </si>
  <si>
    <t>Totale Missione 20 Fondi e accantonamenti</t>
  </si>
  <si>
    <r>
      <rPr>
        <b/>
        <i/>
        <sz val="10"/>
        <color indexed="8"/>
        <rFont val="Arial"/>
        <family val="2"/>
      </rPr>
      <t>Missione 50 Debito pubblico</t>
    </r>
  </si>
  <si>
    <t>Totale Missione 50 Debito pubblico</t>
  </si>
  <si>
    <r>
      <rPr>
        <b/>
        <sz val="10"/>
        <color indexed="8"/>
        <rFont val="Arial"/>
        <family val="2"/>
      </rPr>
      <t>Missione 60
Anticipazioni finanziarie</t>
    </r>
  </si>
  <si>
    <r>
      <rPr>
        <b/>
        <i/>
        <sz val="10"/>
        <color indexed="8"/>
        <rFont val="Arial"/>
        <family val="2"/>
      </rPr>
      <t>Missione 99 Servizi per conto terzi</t>
    </r>
  </si>
  <si>
    <t>TOTALE U</t>
  </si>
  <si>
    <t>Tipologia 101: Imposte, tasse e proventi assimilati</t>
  </si>
  <si>
    <t>Tipologia 104: Compartecipazioni di tributi</t>
  </si>
  <si>
    <t>Tipologia 301: Fondi perequativi da Amministrazioni Centrali</t>
  </si>
  <si>
    <t>Tipologia 302: Fondi perequativi dalla Regione o Provincia autonoma</t>
  </si>
  <si>
    <t>Tipologia 101: Trasferimenti correnti da Amministrazioni pubbliche</t>
  </si>
  <si>
    <t>Tipologia 102: Trasferimenti correnti da Famiglie</t>
  </si>
  <si>
    <t>Tipologia 103: Trasferimenti correnti da Imprese</t>
  </si>
  <si>
    <t>Tipologia 104: Trasferimenti correnti da Istituzioni Sociali Private</t>
  </si>
  <si>
    <t>Tipologia 105: Trasferimenti correnti dall'Unione europea e dal Resto del Mondo</t>
  </si>
  <si>
    <t>Tipologia 100: Vendita di beni e servizi e proventi derivanti dalla gestione dei beni</t>
  </si>
  <si>
    <t>Tipologia 200: Proventi derivanti dall'attività di controllo e repressione delle irregolarità e degli illeciti</t>
  </si>
  <si>
    <t>Tipologia 300: Interessi attivi</t>
  </si>
  <si>
    <t>Tipologia 400: Altre entrate da redditi di capitale</t>
  </si>
  <si>
    <t>Tipologia 500: Rimborsi e altre entrate correnti</t>
  </si>
  <si>
    <t>Tipologia 100: Tributi in conto capitale</t>
  </si>
  <si>
    <t>Tipologia 200: Contributi agli investimenti</t>
  </si>
  <si>
    <t>Tipologia 300: Altri trasferimenti in conto capitale</t>
  </si>
  <si>
    <t>Tipologia 400: Entrate da alienazione di beni materiali e immateriali</t>
  </si>
  <si>
    <t>Tipologia 500: Altre entrate in conto capitale</t>
  </si>
  <si>
    <t>Tipologia 100: Alienazione di attività finanziarie</t>
  </si>
  <si>
    <t>Tipologia 200: Riscossione crediti di breve termine</t>
  </si>
  <si>
    <t>Tipologia 300: Riscossione crediti di medio-lungo termine</t>
  </si>
  <si>
    <t>Tipologia 400: Altre entrate per riduzione di attività finanziarie</t>
  </si>
  <si>
    <t>Tipologia 100: Emissione di titoli obbligazionari</t>
  </si>
  <si>
    <t>Tipologia 200: Accensione prestiti a breve termine</t>
  </si>
  <si>
    <t>Tipologia 300: Accensione mutui e altri finanziamenti a medio lungo termine</t>
  </si>
  <si>
    <t>Tipologia 400: Altre forme di indebitamento</t>
  </si>
  <si>
    <t>Tipologia 100: Anticipazioni da istituto tesoriere/cassiere</t>
  </si>
  <si>
    <t>Tipologia 100: Entrate per partite di giro</t>
  </si>
  <si>
    <t>Tipologia 200: Entrate per conto terzi</t>
  </si>
  <si>
    <r>
      <rPr>
        <b/>
        <i/>
        <sz val="9"/>
        <color indexed="8"/>
        <rFont val="Arial"/>
        <family val="2"/>
      </rPr>
      <t>TITOLO 1:</t>
    </r>
  </si>
  <si>
    <r>
      <rPr>
        <b/>
        <sz val="9"/>
        <color indexed="8"/>
        <rFont val="Arial"/>
        <family val="2"/>
      </rPr>
      <t>Entrate correnti di natura tributaria, contributiva e perequativa</t>
    </r>
  </si>
  <si>
    <r>
      <rPr>
        <sz val="9"/>
        <color indexed="8"/>
        <rFont val="Arial"/>
        <family val="2"/>
      </rPr>
      <t>10101</t>
    </r>
  </si>
  <si>
    <r>
      <rPr>
        <sz val="9"/>
        <color indexed="8"/>
        <rFont val="Arial"/>
        <family val="2"/>
      </rPr>
      <t>10104</t>
    </r>
  </si>
  <si>
    <r>
      <rPr>
        <sz val="9"/>
        <color indexed="8"/>
        <rFont val="Arial"/>
        <family val="2"/>
      </rPr>
      <t>10301</t>
    </r>
  </si>
  <si>
    <r>
      <rPr>
        <sz val="9"/>
        <color indexed="8"/>
        <rFont val="Arial"/>
        <family val="2"/>
      </rPr>
      <t>10302</t>
    </r>
  </si>
  <si>
    <r>
      <rPr>
        <b/>
        <sz val="9"/>
        <color indexed="8"/>
        <rFont val="Arial"/>
        <family val="2"/>
      </rPr>
      <t>10000</t>
    </r>
  </si>
  <si>
    <r>
      <rPr>
        <b/>
        <i/>
        <sz val="9"/>
        <color indexed="8"/>
        <rFont val="Arial"/>
        <family val="2"/>
      </rPr>
      <t>Totale TITOLO 1: Entrate correnti di natura tributaria, contributiva e perequativa</t>
    </r>
  </si>
  <si>
    <r>
      <rPr>
        <b/>
        <i/>
        <sz val="9"/>
        <color indexed="8"/>
        <rFont val="Arial"/>
        <family val="2"/>
      </rPr>
      <t>TITOLO 2:</t>
    </r>
  </si>
  <si>
    <r>
      <rPr>
        <b/>
        <i/>
        <sz val="9"/>
        <color indexed="8"/>
        <rFont val="Arial"/>
        <family val="2"/>
      </rPr>
      <t>Trasferimenti correnti</t>
    </r>
  </si>
  <si>
    <r>
      <rPr>
        <sz val="9"/>
        <color indexed="8"/>
        <rFont val="Arial"/>
        <family val="2"/>
      </rPr>
      <t>20101</t>
    </r>
  </si>
  <si>
    <r>
      <rPr>
        <sz val="9"/>
        <color indexed="8"/>
        <rFont val="Arial"/>
        <family val="2"/>
      </rPr>
      <t>20102</t>
    </r>
  </si>
  <si>
    <r>
      <rPr>
        <sz val="9"/>
        <color indexed="8"/>
        <rFont val="Arial"/>
        <family val="2"/>
      </rPr>
      <t>20103</t>
    </r>
  </si>
  <si>
    <r>
      <rPr>
        <sz val="9"/>
        <color indexed="8"/>
        <rFont val="Arial"/>
        <family val="2"/>
      </rPr>
      <t>20104</t>
    </r>
  </si>
  <si>
    <r>
      <rPr>
        <sz val="9"/>
        <color indexed="8"/>
        <rFont val="Arial"/>
        <family val="2"/>
      </rPr>
      <t>20105</t>
    </r>
  </si>
  <si>
    <r>
      <rPr>
        <b/>
        <sz val="9"/>
        <color indexed="8"/>
        <rFont val="Arial"/>
        <family val="2"/>
      </rPr>
      <t>20000</t>
    </r>
  </si>
  <si>
    <r>
      <rPr>
        <b/>
        <i/>
        <sz val="9"/>
        <color indexed="8"/>
        <rFont val="Arial"/>
        <family val="2"/>
      </rPr>
      <t>Totale TITOLO 2: Trasferimenti correnti</t>
    </r>
  </si>
  <si>
    <r>
      <rPr>
        <b/>
        <i/>
        <sz val="9"/>
        <color indexed="8"/>
        <rFont val="Arial"/>
        <family val="2"/>
      </rPr>
      <t>TITOLO 3:</t>
    </r>
  </si>
  <si>
    <r>
      <rPr>
        <b/>
        <i/>
        <sz val="9"/>
        <color indexed="8"/>
        <rFont val="Arial"/>
        <family val="2"/>
      </rPr>
      <t>Entrate extratributarie</t>
    </r>
  </si>
  <si>
    <r>
      <rPr>
        <sz val="9"/>
        <color indexed="8"/>
        <rFont val="Arial"/>
        <family val="2"/>
      </rPr>
      <t>30100</t>
    </r>
  </si>
  <si>
    <r>
      <rPr>
        <sz val="9"/>
        <color indexed="8"/>
        <rFont val="Arial"/>
        <family val="2"/>
      </rPr>
      <t>30200</t>
    </r>
  </si>
  <si>
    <r>
      <rPr>
        <sz val="9"/>
        <color indexed="8"/>
        <rFont val="Arial"/>
        <family val="2"/>
      </rPr>
      <t>30300</t>
    </r>
  </si>
  <si>
    <r>
      <rPr>
        <sz val="9"/>
        <color indexed="8"/>
        <rFont val="Arial"/>
        <family val="2"/>
      </rPr>
      <t>30400</t>
    </r>
  </si>
  <si>
    <r>
      <rPr>
        <b/>
        <sz val="9"/>
        <color indexed="8"/>
        <rFont val="Arial"/>
        <family val="2"/>
      </rPr>
      <t>30500</t>
    </r>
  </si>
  <si>
    <r>
      <rPr>
        <b/>
        <i/>
        <sz val="9"/>
        <color indexed="8"/>
        <rFont val="Arial"/>
        <family val="2"/>
      </rPr>
      <t>30000</t>
    </r>
  </si>
  <si>
    <r>
      <rPr>
        <b/>
        <i/>
        <sz val="9"/>
        <color indexed="8"/>
        <rFont val="Arial"/>
        <family val="2"/>
      </rPr>
      <t>Totale titolo 3 : Entrate extratributarie</t>
    </r>
  </si>
  <si>
    <r>
      <rPr>
        <b/>
        <i/>
        <sz val="9"/>
        <color indexed="8"/>
        <rFont val="Arial"/>
        <family val="2"/>
      </rPr>
      <t>TITTOLO 4 :</t>
    </r>
  </si>
  <si>
    <r>
      <rPr>
        <b/>
        <i/>
        <sz val="9"/>
        <color indexed="8"/>
        <rFont val="Arial"/>
        <family val="2"/>
      </rPr>
      <t>Entrate in conto capitale</t>
    </r>
  </si>
  <si>
    <r>
      <rPr>
        <sz val="9"/>
        <color indexed="8"/>
        <rFont val="Arial"/>
        <family val="2"/>
      </rPr>
      <t>40100</t>
    </r>
  </si>
  <si>
    <r>
      <rPr>
        <sz val="9"/>
        <color indexed="8"/>
        <rFont val="Arial"/>
        <family val="2"/>
      </rPr>
      <t>40200</t>
    </r>
  </si>
  <si>
    <r>
      <rPr>
        <sz val="9"/>
        <color indexed="8"/>
        <rFont val="Arial"/>
        <family val="2"/>
      </rPr>
      <t>40300</t>
    </r>
  </si>
  <si>
    <r>
      <rPr>
        <sz val="9"/>
        <color indexed="8"/>
        <rFont val="Arial"/>
        <family val="2"/>
      </rPr>
      <t>40400</t>
    </r>
  </si>
  <si>
    <r>
      <rPr>
        <sz val="9"/>
        <color indexed="8"/>
        <rFont val="Arial"/>
        <family val="2"/>
      </rPr>
      <t>40500</t>
    </r>
  </si>
  <si>
    <r>
      <rPr>
        <b/>
        <sz val="9"/>
        <color indexed="8"/>
        <rFont val="Arial"/>
        <family val="2"/>
      </rPr>
      <t>40000</t>
    </r>
  </si>
  <si>
    <r>
      <rPr>
        <b/>
        <i/>
        <sz val="9"/>
        <color indexed="8"/>
        <rFont val="Arial"/>
        <family val="2"/>
      </rPr>
      <t>Totale TITOLO 4: Entrate in conto capitale</t>
    </r>
  </si>
  <si>
    <r>
      <rPr>
        <b/>
        <i/>
        <sz val="9"/>
        <color indexed="8"/>
        <rFont val="Arial"/>
        <family val="2"/>
      </rPr>
      <t>TITOLO 5:</t>
    </r>
  </si>
  <si>
    <r>
      <rPr>
        <b/>
        <i/>
        <sz val="9"/>
        <color indexed="8"/>
        <rFont val="Arial"/>
        <family val="2"/>
      </rPr>
      <t>Entrate da riduzione di attività finanziarie</t>
    </r>
  </si>
  <si>
    <r>
      <rPr>
        <sz val="9"/>
        <color indexed="8"/>
        <rFont val="Arial"/>
        <family val="2"/>
      </rPr>
      <t>50100</t>
    </r>
  </si>
  <si>
    <r>
      <rPr>
        <sz val="9"/>
        <color indexed="8"/>
        <rFont val="Arial"/>
        <family val="2"/>
      </rPr>
      <t>50200</t>
    </r>
  </si>
  <si>
    <r>
      <rPr>
        <sz val="9"/>
        <color indexed="8"/>
        <rFont val="Arial"/>
        <family val="2"/>
      </rPr>
      <t>50300</t>
    </r>
  </si>
  <si>
    <r>
      <rPr>
        <sz val="9"/>
        <color indexed="8"/>
        <rFont val="Arial"/>
        <family val="2"/>
      </rPr>
      <t>50400</t>
    </r>
  </si>
  <si>
    <r>
      <rPr>
        <b/>
        <sz val="9"/>
        <color indexed="8"/>
        <rFont val="Arial"/>
        <family val="2"/>
      </rPr>
      <t>50000</t>
    </r>
  </si>
  <si>
    <r>
      <rPr>
        <b/>
        <i/>
        <sz val="9"/>
        <color indexed="8"/>
        <rFont val="Arial"/>
        <family val="2"/>
      </rPr>
      <t>Totale TITOLO 5: Entrate da riduzione di attività finanziarie</t>
    </r>
  </si>
  <si>
    <r>
      <rPr>
        <b/>
        <i/>
        <sz val="9"/>
        <color indexed="8"/>
        <rFont val="Arial"/>
        <family val="2"/>
      </rPr>
      <t>TITOLO 6:</t>
    </r>
  </si>
  <si>
    <r>
      <rPr>
        <b/>
        <i/>
        <sz val="9"/>
        <color indexed="8"/>
        <rFont val="Arial"/>
        <family val="2"/>
      </rPr>
      <t>Accensione prestiti</t>
    </r>
  </si>
  <si>
    <r>
      <rPr>
        <sz val="9"/>
        <color indexed="8"/>
        <rFont val="Arial"/>
        <family val="2"/>
      </rPr>
      <t>60100</t>
    </r>
  </si>
  <si>
    <r>
      <rPr>
        <sz val="9"/>
        <color indexed="8"/>
        <rFont val="Arial"/>
        <family val="2"/>
      </rPr>
      <t>60200</t>
    </r>
  </si>
  <si>
    <r>
      <rPr>
        <sz val="9"/>
        <color indexed="8"/>
        <rFont val="Arial"/>
        <family val="2"/>
      </rPr>
      <t>60300</t>
    </r>
  </si>
  <si>
    <r>
      <rPr>
        <sz val="9"/>
        <color indexed="8"/>
        <rFont val="Arial"/>
        <family val="2"/>
      </rPr>
      <t>60400</t>
    </r>
  </si>
  <si>
    <r>
      <rPr>
        <b/>
        <sz val="9"/>
        <color indexed="8"/>
        <rFont val="Arial"/>
        <family val="2"/>
      </rPr>
      <t>60000</t>
    </r>
  </si>
  <si>
    <r>
      <rPr>
        <b/>
        <i/>
        <sz val="9"/>
        <color indexed="8"/>
        <rFont val="Arial"/>
        <family val="2"/>
      </rPr>
      <t>Totale TITOLO 6: Accensione prestiti</t>
    </r>
  </si>
  <si>
    <r>
      <rPr>
        <b/>
        <i/>
        <sz val="9"/>
        <color indexed="8"/>
        <rFont val="Arial"/>
        <family val="2"/>
      </rPr>
      <t>TITOLO 7:</t>
    </r>
  </si>
  <si>
    <r>
      <rPr>
        <b/>
        <i/>
        <sz val="9"/>
        <color indexed="8"/>
        <rFont val="Arial"/>
        <family val="2"/>
      </rPr>
      <t>Anticipazioni da istituto tesoriere/cassiere</t>
    </r>
  </si>
  <si>
    <r>
      <rPr>
        <sz val="9"/>
        <color indexed="8"/>
        <rFont val="Arial"/>
        <family val="2"/>
      </rPr>
      <t>70100</t>
    </r>
  </si>
  <si>
    <r>
      <rPr>
        <b/>
        <sz val="9"/>
        <color indexed="8"/>
        <rFont val="Arial"/>
        <family val="2"/>
      </rPr>
      <t>70000</t>
    </r>
  </si>
  <si>
    <r>
      <rPr>
        <b/>
        <i/>
        <sz val="9"/>
        <color indexed="8"/>
        <rFont val="Arial"/>
        <family val="2"/>
      </rPr>
      <t>Totale TITOLO 7: Anticipazioni da istituto tesoriere/cassiere</t>
    </r>
  </si>
  <si>
    <r>
      <rPr>
        <b/>
        <i/>
        <sz val="9"/>
        <color indexed="8"/>
        <rFont val="Arial"/>
        <family val="2"/>
      </rPr>
      <t>TITOLO 9:</t>
    </r>
  </si>
  <si>
    <r>
      <rPr>
        <b/>
        <i/>
        <sz val="9"/>
        <color indexed="8"/>
        <rFont val="Arial"/>
        <family val="2"/>
      </rPr>
      <t>Entrate per conto terzi e partite di giro</t>
    </r>
  </si>
  <si>
    <r>
      <rPr>
        <sz val="9"/>
        <color indexed="8"/>
        <rFont val="Arial"/>
        <family val="2"/>
      </rPr>
      <t>90100</t>
    </r>
  </si>
  <si>
    <r>
      <rPr>
        <sz val="9"/>
        <color indexed="8"/>
        <rFont val="Arial"/>
        <family val="2"/>
      </rPr>
      <t>90200</t>
    </r>
  </si>
  <si>
    <r>
      <rPr>
        <b/>
        <sz val="9"/>
        <color indexed="8"/>
        <rFont val="Arial"/>
        <family val="2"/>
      </rPr>
      <t>90000</t>
    </r>
  </si>
  <si>
    <r>
      <rPr>
        <b/>
        <i/>
        <sz val="9"/>
        <color indexed="8"/>
        <rFont val="Arial"/>
        <family val="2"/>
      </rPr>
      <t>Totale TITOLO 9: Entrate per conto terzi e partite di giro</t>
    </r>
  </si>
  <si>
    <r>
      <rPr>
        <b/>
        <i/>
        <sz val="9"/>
        <color indexed="8"/>
        <rFont val="Arial"/>
        <family val="2"/>
      </rPr>
      <t>TOTALE ENTRATE</t>
    </r>
  </si>
  <si>
    <t>Attività culturali e interventi diversi nel settore culturale</t>
  </si>
  <si>
    <t>Gestione delle entrate tributarie e servizi fiscali</t>
  </si>
  <si>
    <t>Programmazione e governo della rete dei servizi sociosanitari e sociali</t>
  </si>
  <si>
    <t>Gestione dei beni demaniali e patrimoniali</t>
  </si>
  <si>
    <t>Assistenza tecnico-amministrativa agli enti locali</t>
  </si>
  <si>
    <t>Missione 01 Servizi istituzionali, generali e di gestione</t>
  </si>
  <si>
    <t>TOTALE Missione 01 Servizi istituzionali, generali e di gestione</t>
  </si>
  <si>
    <t>Missione 02 Giustizia</t>
  </si>
  <si>
    <t>Missione 03 Ordine pubblico e sicurezzaa</t>
  </si>
  <si>
    <t>Sistema integrato di sicurezza urbana</t>
  </si>
  <si>
    <t>TOTALE MISSIONE 03 Ordine pubblico e sicurezza</t>
  </si>
  <si>
    <t>0402</t>
  </si>
  <si>
    <t>09</t>
  </si>
  <si>
    <t>10</t>
  </si>
  <si>
    <t>Missione 04 Istruzione e diritto allo studio</t>
  </si>
  <si>
    <t>Altri ordini di istruzione non universitaria</t>
  </si>
  <si>
    <t>TOTALE MISSIONE 04 Istruzione e diritto allo studio</t>
  </si>
  <si>
    <t>Missione 05 Tutela e valorizzazione dei beni e delle attività culturali</t>
  </si>
  <si>
    <t>Totale Missione 05 Tutela e valorizzazione dei beni e attività culturali</t>
  </si>
  <si>
    <t>Missione 06 Politiche giovanili sport e tempo libero</t>
  </si>
  <si>
    <t>Totale Missione 06 Politiche giovanili sport e tempo libero</t>
  </si>
  <si>
    <t>Missione 07 Turismo</t>
  </si>
  <si>
    <t>Totale Missione 07 Turismo</t>
  </si>
  <si>
    <t>Totale Missione 08 Assetto del territorio ed edilizia abitativa</t>
  </si>
  <si>
    <t>Edilizia residenziale pubblica e locale e piani di edilizia economico-popolare</t>
  </si>
  <si>
    <t>Missione 09 Sviluppo sostenibile e tutela del territorio e dell'ambiente</t>
  </si>
  <si>
    <t>Tutela, valorizzazione e recupero ambientale</t>
  </si>
  <si>
    <t>Aree protette, parchi naturali, protezione naturalistica e forestazione</t>
  </si>
  <si>
    <t>Tutela e valorizzazione delle risorse idriche</t>
  </si>
  <si>
    <t>Sviluppo sostenibile territorio montano piccoli Comuni</t>
  </si>
  <si>
    <t>Qualità dell'aria e riduzione dell'inquinamento</t>
  </si>
  <si>
    <t>Totale Missione 09 Sviluppo sostenibile e tutela del territorio e dell'ambiente</t>
  </si>
  <si>
    <t>Missione 10 Trasporti e diritto alla mobilità</t>
  </si>
  <si>
    <t>Totale Missione 10 Trasporti e diritto alla mobilità</t>
  </si>
  <si>
    <t>Missione 11 Soccorso civile</t>
  </si>
  <si>
    <t>Interventi a seguito di calamità naturali</t>
  </si>
  <si>
    <t>Totale Missione 11 Soccorso civile</t>
  </si>
  <si>
    <t>Missione 12 Diritti sociali, politiche sociali e famiglia</t>
  </si>
  <si>
    <t>Interventi per i soggetti a rischio di esclusione sociale</t>
  </si>
  <si>
    <t>Totale Missione 12 Diritti sociali, politiche sociali e famiglia</t>
  </si>
  <si>
    <t>Missione 13 Tutela della salute</t>
  </si>
  <si>
    <t>Servizio sanitario regionale - finanziamento aggiuntivo corrente per livelli di assistenza superiori ai LEA</t>
  </si>
  <si>
    <t>Servizio sanitario regionale - finanziamento aggiuntivo corrente per la copertura dello squilibrio di bilancio corrente</t>
  </si>
  <si>
    <t>Servizio sanitario regionale - ripiano di disavanzi sanitari relativi ad esercizi pregressi</t>
  </si>
  <si>
    <t>Servizio sanitario regionale - investimenti sanitari</t>
  </si>
  <si>
    <t>Ulteriori spese in materia sanitaria</t>
  </si>
  <si>
    <t>Totale Missione 13 Tutela della salute</t>
  </si>
  <si>
    <t>Totale Missione 14 Sviluppo economico e competitività</t>
  </si>
  <si>
    <t>gno all'occupazione</t>
  </si>
  <si>
    <t>Missione 50 Debito pubblico</t>
  </si>
  <si>
    <t>Missione 60 Anticipazioni finanziarie</t>
  </si>
  <si>
    <t>Totale Missione 60 Anticipazioni finanziarie</t>
  </si>
  <si>
    <t>Missione 99 Servizi per conto terzi</t>
  </si>
  <si>
    <t>Totale Missione 99 Servizi per conto terzi</t>
  </si>
  <si>
    <t>U.2.4.0.0.0</t>
  </si>
  <si>
    <t>Altri Trasferimenti in conto capitale</t>
  </si>
  <si>
    <t>Stanz. Iniziale</t>
  </si>
  <si>
    <t>Stanz. Definitivo</t>
  </si>
  <si>
    <t xml:space="preserve">Accert Competenza
Eser </t>
  </si>
  <si>
    <t>Accert. Residuo
Eser</t>
  </si>
  <si>
    <t>Incassi
Competenza
Eser</t>
  </si>
  <si>
    <t>Incassi
Residuo
Eser</t>
  </si>
  <si>
    <t>Stanz.
Cassa Iniziale
Eser</t>
  </si>
  <si>
    <t>Incassi
CO+RE
Eser</t>
  </si>
  <si>
    <t>Stanz. Iniziale CP</t>
  </si>
  <si>
    <t>Stanz. Definitivo CP</t>
  </si>
  <si>
    <t>Stanz.
Cassa Definitivo
Eser</t>
  </si>
  <si>
    <t>Popol.
 1.1</t>
  </si>
  <si>
    <t xml:space="preserve">Impegni Competenza
Eser </t>
  </si>
  <si>
    <t>Impegni Residuo
Eser</t>
  </si>
  <si>
    <t>Pagamenti
Competenza
Eser</t>
  </si>
  <si>
    <t>Pagamenti
Residuo
Eser</t>
  </si>
  <si>
    <t>Pagamenti
CO+RE
Eser</t>
  </si>
  <si>
    <t>U.1.3.2.11.0</t>
  </si>
  <si>
    <t>Prestazioni professionali e specialistiche</t>
  </si>
  <si>
    <t xml:space="preserve">U.1.3.2.15.0 </t>
  </si>
  <si>
    <t xml:space="preserve">U.1.4.3.1.0 </t>
  </si>
  <si>
    <t>contratti di servizio</t>
  </si>
  <si>
    <t xml:space="preserve">trasferimenti a imprese controllate </t>
  </si>
  <si>
    <t xml:space="preserve">U.1.4.3.2.0 </t>
  </si>
  <si>
    <t>Trasferimenti correnti a altre imprese partecipate</t>
  </si>
  <si>
    <t>U.2.2.0.0.0 (FPV)</t>
  </si>
  <si>
    <t>U.2.3.0.0.0 (FPV)</t>
  </si>
  <si>
    <t>Residui Attivi da riportare dalla competenza</t>
  </si>
  <si>
    <t>Totale Residui Attivi da riportare</t>
  </si>
  <si>
    <t>Residui Passivi da riportare dalla competenza</t>
  </si>
  <si>
    <t>Totale Residui Passivi da riportare</t>
  </si>
  <si>
    <t>E.4.0.0.0.0</t>
  </si>
  <si>
    <t>Residui iniziali</t>
  </si>
  <si>
    <t>Estinzioni anticipate debiti finanziari</t>
  </si>
  <si>
    <t>U.1.8.99.1.1</t>
  </si>
  <si>
    <t>Quota libera corrente avanzo di amministrazione</t>
  </si>
  <si>
    <t>Quota libera capitale avanzo di amministrazione</t>
  </si>
  <si>
    <t>Quota accantonata avanzo di amministrazione</t>
  </si>
  <si>
    <t>Quota vincolata avanzo di amministrazione</t>
  </si>
  <si>
    <t>Disavanzo Esercizio Precedente</t>
  </si>
  <si>
    <t xml:space="preserve">FPV corrente - ENTRATE (1/5000) </t>
  </si>
  <si>
    <t xml:space="preserve">FPV capitale - ENTRATE (2/5000) </t>
  </si>
  <si>
    <t>Quota del FPV non utilizzata nel corso dell'esercizio e rinviata agli esercizi successivi (colonna c)</t>
  </si>
  <si>
    <t>Previsioni Definitive
Eser</t>
  </si>
  <si>
    <t>Accertamenti Eser</t>
  </si>
  <si>
    <t>Previsioni Cassa Iniziali Eser</t>
  </si>
  <si>
    <t>Previsioni Cassa Definitive Eser</t>
  </si>
  <si>
    <t>Previsioni Iniziali
Eser</t>
  </si>
  <si>
    <t>Residui Iniziali</t>
  </si>
  <si>
    <t>Riscossioni competenza</t>
  </si>
  <si>
    <t>Riscossioni Residuo</t>
  </si>
  <si>
    <t>Accertamenti Residuo</t>
  </si>
  <si>
    <t>Previsioni Iniziali - FPV
Eser</t>
  </si>
  <si>
    <t>Previsioni Definitive - FPV
Eser</t>
  </si>
  <si>
    <t>ImpegniEser</t>
  </si>
  <si>
    <t>Economie di spesa</t>
  </si>
  <si>
    <t>DATI PER INDICATORI DI BILANCIO - ALLEGATO 2c e 2d</t>
  </si>
  <si>
    <t>DATI PER INDICATORI DI BILANCIO - ALLEGATO 2b</t>
  </si>
  <si>
    <t>Pagamenti competenza</t>
  </si>
  <si>
    <t>Pagamenti Residuo</t>
  </si>
  <si>
    <t>Impegni Residuo</t>
  </si>
  <si>
    <t>Denominazione</t>
  </si>
  <si>
    <r>
      <t xml:space="preserve">Composizione delle entrate </t>
    </r>
    <r>
      <rPr>
        <sz val="8"/>
        <color indexed="8"/>
        <rFont val="Arial"/>
        <family val="2"/>
      </rPr>
      <t>(valori percentuali)</t>
    </r>
  </si>
  <si>
    <t>Previsioni iniziali competenza/ totale previsioni iniziali competenza</t>
  </si>
  <si>
    <t>Previsioni definitive competenza/ totale previsioni definitive competenza</t>
  </si>
  <si>
    <t>Accertamenti/ Totale Accertamenti</t>
  </si>
  <si>
    <t>% di riscossione prevista nel bilancio di previsione iniziale: Previsioni iniziali cassa/ (previsioni iniziali competenza + residui)</t>
  </si>
  <si>
    <t>Indicatori analitici concernenti la composizione delle entrate e l'effettiva capacità di riscossione</t>
  </si>
  <si>
    <t>% di riscossione complessiva: (Riscossioni c/comp+ Riscossioni c/residui)/ (Accertamenti + residui definitivi iniziali)</t>
  </si>
  <si>
    <t>% di riscossione dei crediti esigibili nell'esercizio: Riscossioni c/comp/ Accertamenti di competenza</t>
  </si>
  <si>
    <t>% di riscossione dei crediti esigibili negli esercizi precedenti: Riscossioni c/residui/ residui definitivi iniziali</t>
  </si>
  <si>
    <t>Percentuale  di riscossione</t>
  </si>
  <si>
    <t>Anno del rendiconto</t>
  </si>
  <si>
    <t>Allegato n. 2/b</t>
  </si>
  <si>
    <t>Incidenza Missioni/Programmi: Previsioni stanziamento/ totale previsioni missioni</t>
  </si>
  <si>
    <t>di cui Incidenza FPV: Previsioni stanziamento FPV/ Previsione FPV totale</t>
  </si>
  <si>
    <t>Previsioni iniziali</t>
  </si>
  <si>
    <t>Previsioni defintive</t>
  </si>
  <si>
    <t>Dati di rendiconto</t>
  </si>
  <si>
    <t>Indicatori analitici concernenti la composizione delle spese per missioni e programmi</t>
  </si>
  <si>
    <t>Allegato n. 2/c</t>
  </si>
  <si>
    <t>Incidenza Missione programma: (Impegni + FPV)/(Totale impegni + Totale FPV)</t>
  </si>
  <si>
    <t>di cui incidenza FPV: FPV / Totale FPV</t>
  </si>
  <si>
    <t>Piano degli indicatori di bilancio</t>
  </si>
  <si>
    <r>
      <t xml:space="preserve">COMPOSIZIONE DELLE SPESE PER MISSIONI E PROGRAMMI </t>
    </r>
    <r>
      <rPr>
        <sz val="8"/>
        <color indexed="8"/>
        <rFont val="Arial"/>
        <family val="2"/>
      </rPr>
      <t>(dati percentuali)</t>
    </r>
  </si>
  <si>
    <t>Allegato n. 2/d</t>
  </si>
  <si>
    <t>Indicatori analitici concernenti la capacità di pagare le spese per missioni e programmi</t>
  </si>
  <si>
    <r>
      <rPr>
        <b/>
        <sz val="8"/>
        <color indexed="8"/>
        <rFont val="Arial"/>
        <family val="2"/>
      </rPr>
      <t>Capacità di pagamento nel bilancio di previsione iniziale:</t>
    </r>
    <r>
      <rPr>
        <sz val="8"/>
        <color indexed="8"/>
        <rFont val="Arial"/>
        <family val="2"/>
      </rPr>
      <t xml:space="preserve"> Previsioni iniziali cassa/ (residui +previsioni iniziali competenza- FPV )</t>
    </r>
  </si>
  <si>
    <r>
      <rPr>
        <b/>
        <sz val="8"/>
        <color indexed="8"/>
        <rFont val="Arial"/>
        <family val="2"/>
      </rPr>
      <t>Capacità di pagamento nelle previsioni definitive:</t>
    </r>
    <r>
      <rPr>
        <sz val="8"/>
        <color indexed="8"/>
        <rFont val="Arial"/>
        <family val="2"/>
      </rPr>
      <t xml:space="preserve"> Previsioni definitive cassa/ (residui +previsioni definitive competenza- FPV )</t>
    </r>
  </si>
  <si>
    <r>
      <rPr>
        <b/>
        <sz val="8"/>
        <color indexed="8"/>
        <rFont val="Arial"/>
        <family val="2"/>
      </rPr>
      <t>Capacità di pagamento a consuntivo:</t>
    </r>
    <r>
      <rPr>
        <sz val="8"/>
        <color indexed="8"/>
        <rFont val="Arial"/>
        <family val="2"/>
      </rPr>
      <t xml:space="preserve"> (Pagam. c/comp+ Pagam. c/residui )/ (Impegni + residui definitivi iniziali)</t>
    </r>
  </si>
  <si>
    <r>
      <rPr>
        <b/>
        <sz val="8"/>
        <color indexed="8"/>
        <rFont val="Arial"/>
        <family val="2"/>
      </rPr>
      <t>Capacità di pagamento delle spese nell'esercizio:</t>
    </r>
    <r>
      <rPr>
        <sz val="8"/>
        <color indexed="8"/>
        <rFont val="Arial"/>
        <family val="2"/>
      </rPr>
      <t xml:space="preserve"> Pagam. c/comp/ Impegni</t>
    </r>
  </si>
  <si>
    <r>
      <rPr>
        <b/>
        <sz val="8"/>
        <color indexed="8"/>
        <rFont val="Arial"/>
        <family val="2"/>
      </rPr>
      <t>Capacità di pagamento delle spese esigibili negli esercizi precedenti:</t>
    </r>
    <r>
      <rPr>
        <sz val="8"/>
        <color indexed="8"/>
        <rFont val="Arial"/>
        <family val="2"/>
      </rPr>
      <t xml:space="preserve"> Pagam. c/residui / residui definitivi iniziali</t>
    </r>
  </si>
  <si>
    <r>
      <rPr>
        <b/>
        <sz val="10"/>
        <color indexed="8"/>
        <rFont val="Arial"/>
        <family val="2"/>
      </rPr>
      <t>T</t>
    </r>
    <r>
      <rPr>
        <b/>
        <sz val="10"/>
        <color indexed="8"/>
        <rFont val="Arial"/>
        <family val="2"/>
      </rPr>
      <t>I</t>
    </r>
    <r>
      <rPr>
        <b/>
        <sz val="10"/>
        <color indexed="8"/>
        <rFont val="Arial"/>
        <family val="2"/>
      </rPr>
      <t>P</t>
    </r>
    <r>
      <rPr>
        <b/>
        <sz val="10"/>
        <color indexed="8"/>
        <rFont val="Arial"/>
        <family val="2"/>
      </rPr>
      <t>O</t>
    </r>
    <r>
      <rPr>
        <b/>
        <sz val="10"/>
        <color indexed="8"/>
        <rFont val="Arial"/>
        <family val="2"/>
      </rPr>
      <t>L</t>
    </r>
    <r>
      <rPr>
        <b/>
        <sz val="10"/>
        <color indexed="8"/>
        <rFont val="Arial"/>
        <family val="2"/>
      </rPr>
      <t>O</t>
    </r>
    <r>
      <rPr>
        <b/>
        <sz val="10"/>
        <color indexed="8"/>
        <rFont val="Arial"/>
        <family val="2"/>
      </rPr>
      <t>G</t>
    </r>
    <r>
      <rPr>
        <b/>
        <sz val="10"/>
        <color indexed="8"/>
        <rFont val="Arial"/>
        <family val="2"/>
      </rPr>
      <t>IA</t>
    </r>
    <r>
      <rPr>
        <b/>
        <sz val="10"/>
        <color indexed="8"/>
        <rFont val="Arial"/>
        <family val="2"/>
      </rPr>
      <t xml:space="preserve"> </t>
    </r>
    <r>
      <rPr>
        <b/>
        <sz val="10"/>
        <color indexed="8"/>
        <rFont val="Arial"/>
        <family val="2"/>
      </rPr>
      <t>INDIC</t>
    </r>
    <r>
      <rPr>
        <b/>
        <sz val="10"/>
        <color indexed="8"/>
        <rFont val="Arial"/>
        <family val="2"/>
      </rPr>
      <t>A</t>
    </r>
    <r>
      <rPr>
        <b/>
        <sz val="10"/>
        <color indexed="8"/>
        <rFont val="Arial"/>
        <family val="2"/>
      </rPr>
      <t>T</t>
    </r>
    <r>
      <rPr>
        <b/>
        <sz val="10"/>
        <color indexed="8"/>
        <rFont val="Arial"/>
        <family val="2"/>
      </rPr>
      <t>O</t>
    </r>
    <r>
      <rPr>
        <b/>
        <sz val="10"/>
        <color indexed="8"/>
        <rFont val="Arial"/>
        <family val="2"/>
      </rPr>
      <t>RE</t>
    </r>
  </si>
  <si>
    <r>
      <rPr>
        <sz val="10"/>
        <color indexed="8"/>
        <rFont val="Arial"/>
        <family val="2"/>
      </rPr>
      <t>D</t>
    </r>
    <r>
      <rPr>
        <sz val="10"/>
        <color indexed="8"/>
        <rFont val="Arial"/>
        <family val="2"/>
      </rPr>
      <t>E</t>
    </r>
    <r>
      <rPr>
        <sz val="10"/>
        <color indexed="8"/>
        <rFont val="Arial"/>
        <family val="2"/>
      </rPr>
      <t>F</t>
    </r>
    <r>
      <rPr>
        <sz val="10"/>
        <color indexed="8"/>
        <rFont val="Arial"/>
        <family val="2"/>
      </rPr>
      <t>INI</t>
    </r>
    <r>
      <rPr>
        <sz val="10"/>
        <color indexed="8"/>
        <rFont val="Arial"/>
        <family val="2"/>
      </rPr>
      <t>Z</t>
    </r>
    <r>
      <rPr>
        <sz val="10"/>
        <color indexed="8"/>
        <rFont val="Arial"/>
        <family val="2"/>
      </rPr>
      <t>I</t>
    </r>
    <r>
      <rPr>
        <sz val="10"/>
        <color indexed="8"/>
        <rFont val="Arial"/>
        <family val="2"/>
      </rPr>
      <t>O</t>
    </r>
    <r>
      <rPr>
        <sz val="10"/>
        <color indexed="8"/>
        <rFont val="Arial"/>
        <family val="2"/>
      </rPr>
      <t>NE</t>
    </r>
  </si>
  <si>
    <t>Anticipazioni dell'Istituto tesoriere</t>
  </si>
  <si>
    <t>Utilizzo medio Anticipazioni di tesoreria</t>
  </si>
  <si>
    <t>Anticipazione chiuse solo contabilmente</t>
  </si>
  <si>
    <t>Incidenza degli interessi passivi sulle entrate correnti</t>
  </si>
  <si>
    <t>Investimenti diretti procapite (in valore assoluto)</t>
  </si>
  <si>
    <t>Investimenti complessivi procapite (in valore assoluto)</t>
  </si>
  <si>
    <t>Analisi dei residui</t>
  </si>
  <si>
    <t>Smaltimento debiti non finanziari</t>
  </si>
  <si>
    <t>Smaltimento debiti commerciali nati nell'esercizio</t>
  </si>
  <si>
    <t>Incidenza estinzioni anticipate debiti finanziari</t>
  </si>
  <si>
    <t>Incidenza estinzioni ordinarie debiti finanziari</t>
  </si>
  <si>
    <t>Composizione dell'avanzo di amministrazione (4)</t>
  </si>
  <si>
    <t>Incidenza quota libera di parte corrente nell'avanzo</t>
  </si>
  <si>
    <t>Quota libera di parte corrente dell'avanzo/Avanzo di amministrazione (5)</t>
  </si>
  <si>
    <t>Incidenza quota libera in c/capitale nell'avanzo</t>
  </si>
  <si>
    <t>Quota libera in conto capitale dell'avanzo/Avanzo di amministrazione (6)</t>
  </si>
  <si>
    <t>Incidenza quota accantonata nell'avanzo</t>
  </si>
  <si>
    <t>Quota accantonata dell'avanzo/Avanzo di amministrazione (7)</t>
  </si>
  <si>
    <t>Incidenza quota vincolata nell'avanzo</t>
  </si>
  <si>
    <t>Quota vincolata dell'avanzo/Avanzo di amministrazione (8)</t>
  </si>
  <si>
    <t>Disavanzo di amministrazione</t>
  </si>
  <si>
    <t>Quota disavanzo ripianato nell'esercizio</t>
  </si>
  <si>
    <t>Sostenibilità patrimoniale del disavanzo</t>
  </si>
  <si>
    <t>Totale disavanzo di amministrazione (3) / Patrimonio netto (1)</t>
  </si>
  <si>
    <t>Debiti fuori bilancio</t>
  </si>
  <si>
    <t>Debiti riconosciuti e finanziati</t>
  </si>
  <si>
    <t>Debiti in corso di riconoscimento</t>
  </si>
  <si>
    <t>Debiti riconosciuti e in corso di finanziamento</t>
  </si>
  <si>
    <t>14 Fondo pluriennale vincolato</t>
  </si>
  <si>
    <t>Impegni Plur.  Fin. FPV</t>
  </si>
  <si>
    <t>Dati manuali</t>
  </si>
  <si>
    <t>VALORE</t>
  </si>
  <si>
    <t>Sommatoria degli utilizzi giornalieri delle anticipazioni nell'esercizio</t>
  </si>
  <si>
    <t>Anticipazione di tesoreria all'inizio dell'esercizio successivo / max previsto dalla norma</t>
  </si>
  <si>
    <t>Anticipazione di tesoreria all'inizio dell'esercizio successivo</t>
  </si>
  <si>
    <t>max previsto dalla norma</t>
  </si>
  <si>
    <r>
      <rPr>
        <sz val="10"/>
        <color indexed="8"/>
        <rFont val="Arial"/>
        <family val="2"/>
      </rPr>
      <t>Q</t>
    </r>
    <r>
      <rPr>
        <sz val="10"/>
        <color indexed="8"/>
        <rFont val="Arial"/>
        <family val="2"/>
      </rPr>
      <t>uota</t>
    </r>
    <r>
      <rPr>
        <sz val="10"/>
        <color indexed="8"/>
        <rFont val="Arial"/>
        <family val="2"/>
      </rPr>
      <t xml:space="preserve"> </t>
    </r>
    <r>
      <rPr>
        <sz val="10"/>
        <color indexed="8"/>
        <rFont val="Arial"/>
        <family val="2"/>
      </rPr>
      <t>i</t>
    </r>
    <r>
      <rPr>
        <sz val="10"/>
        <color indexed="8"/>
        <rFont val="Arial"/>
        <family val="2"/>
      </rPr>
      <t>n</t>
    </r>
    <r>
      <rPr>
        <sz val="10"/>
        <color indexed="8"/>
        <rFont val="Arial"/>
        <family val="2"/>
      </rPr>
      <t>v</t>
    </r>
    <r>
      <rPr>
        <sz val="10"/>
        <color indexed="8"/>
        <rFont val="Arial"/>
        <family val="2"/>
      </rPr>
      <t>e</t>
    </r>
    <r>
      <rPr>
        <sz val="10"/>
        <color indexed="8"/>
        <rFont val="Arial"/>
        <family val="2"/>
      </rPr>
      <t>s</t>
    </r>
    <r>
      <rPr>
        <sz val="10"/>
        <color indexed="8"/>
        <rFont val="Arial"/>
        <family val="2"/>
      </rPr>
      <t>t</t>
    </r>
    <r>
      <rPr>
        <sz val="10"/>
        <color indexed="8"/>
        <rFont val="Arial"/>
        <family val="2"/>
      </rPr>
      <t>i</t>
    </r>
    <r>
      <rPr>
        <sz val="10"/>
        <color indexed="8"/>
        <rFont val="Arial"/>
        <family val="2"/>
      </rPr>
      <t>m</t>
    </r>
    <r>
      <rPr>
        <sz val="10"/>
        <color indexed="8"/>
        <rFont val="Arial"/>
        <family val="2"/>
      </rPr>
      <t>enti</t>
    </r>
    <r>
      <rPr>
        <sz val="10"/>
        <color indexed="8"/>
        <rFont val="Arial"/>
        <family val="2"/>
      </rPr>
      <t xml:space="preserve"> </t>
    </r>
    <r>
      <rPr>
        <sz val="10"/>
        <color indexed="8"/>
        <rFont val="Arial"/>
        <family val="2"/>
      </rPr>
      <t>c</t>
    </r>
    <r>
      <rPr>
        <sz val="10"/>
        <color indexed="8"/>
        <rFont val="Arial"/>
        <family val="2"/>
      </rPr>
      <t>o</t>
    </r>
    <r>
      <rPr>
        <sz val="10"/>
        <color indexed="8"/>
        <rFont val="Arial"/>
        <family val="2"/>
      </rPr>
      <t>m</t>
    </r>
    <r>
      <rPr>
        <sz val="10"/>
        <color indexed="8"/>
        <rFont val="Arial"/>
        <family val="2"/>
      </rPr>
      <t>p</t>
    </r>
    <r>
      <rPr>
        <sz val="10"/>
        <color indexed="8"/>
        <rFont val="Arial"/>
        <family val="2"/>
      </rPr>
      <t>l</t>
    </r>
    <r>
      <rPr>
        <sz val="10"/>
        <color indexed="8"/>
        <rFont val="Arial"/>
        <family val="2"/>
      </rPr>
      <t>e</t>
    </r>
    <r>
      <rPr>
        <sz val="10"/>
        <color indexed="8"/>
        <rFont val="Arial"/>
        <family val="2"/>
      </rPr>
      <t>s</t>
    </r>
    <r>
      <rPr>
        <sz val="10"/>
        <color indexed="8"/>
        <rFont val="Arial"/>
        <family val="2"/>
      </rPr>
      <t>s</t>
    </r>
    <r>
      <rPr>
        <sz val="10"/>
        <color indexed="8"/>
        <rFont val="Arial"/>
        <family val="2"/>
      </rPr>
      <t>i</t>
    </r>
    <r>
      <rPr>
        <sz val="10"/>
        <color indexed="8"/>
        <rFont val="Arial"/>
        <family val="2"/>
      </rPr>
      <t>v</t>
    </r>
    <r>
      <rPr>
        <sz val="10"/>
        <color indexed="8"/>
        <rFont val="Arial"/>
        <family val="2"/>
      </rPr>
      <t>i</t>
    </r>
    <r>
      <rPr>
        <sz val="10"/>
        <color indexed="8"/>
        <rFont val="Arial"/>
        <family val="2"/>
      </rPr>
      <t xml:space="preserve"> </t>
    </r>
    <r>
      <rPr>
        <sz val="10"/>
        <color indexed="8"/>
        <rFont val="Arial"/>
        <family val="2"/>
      </rPr>
      <t>f</t>
    </r>
    <r>
      <rPr>
        <sz val="10"/>
        <color indexed="8"/>
        <rFont val="Arial"/>
        <family val="2"/>
      </rPr>
      <t>i</t>
    </r>
    <r>
      <rPr>
        <sz val="10"/>
        <color indexed="8"/>
        <rFont val="Arial"/>
        <family val="2"/>
      </rPr>
      <t>nan</t>
    </r>
    <r>
      <rPr>
        <sz val="10"/>
        <color indexed="8"/>
        <rFont val="Arial"/>
        <family val="2"/>
      </rPr>
      <t>z</t>
    </r>
    <r>
      <rPr>
        <sz val="10"/>
        <color indexed="8"/>
        <rFont val="Arial"/>
        <family val="2"/>
      </rPr>
      <t>i</t>
    </r>
    <r>
      <rPr>
        <sz val="10"/>
        <color indexed="8"/>
        <rFont val="Arial"/>
        <family val="2"/>
      </rPr>
      <t>ati</t>
    </r>
    <r>
      <rPr>
        <sz val="10"/>
        <color indexed="8"/>
        <rFont val="Arial"/>
        <family val="2"/>
      </rPr>
      <t xml:space="preserve"> </t>
    </r>
    <r>
      <rPr>
        <sz val="10"/>
        <color indexed="8"/>
        <rFont val="Arial"/>
        <family val="2"/>
      </rPr>
      <t>dal</t>
    </r>
    <r>
      <rPr>
        <sz val="10"/>
        <color indexed="8"/>
        <rFont val="Arial"/>
        <family val="2"/>
      </rPr>
      <t xml:space="preserve"> </t>
    </r>
    <r>
      <rPr>
        <sz val="10"/>
        <color indexed="8"/>
        <rFont val="Arial"/>
        <family val="2"/>
      </rPr>
      <t>r</t>
    </r>
    <r>
      <rPr>
        <sz val="10"/>
        <color indexed="8"/>
        <rFont val="Arial"/>
        <family val="2"/>
      </rPr>
      <t>i</t>
    </r>
    <r>
      <rPr>
        <sz val="10"/>
        <color indexed="8"/>
        <rFont val="Arial"/>
        <family val="2"/>
      </rPr>
      <t>s</t>
    </r>
    <r>
      <rPr>
        <sz val="10"/>
        <color indexed="8"/>
        <rFont val="Arial"/>
        <family val="2"/>
      </rPr>
      <t>pa</t>
    </r>
    <r>
      <rPr>
        <sz val="10"/>
        <color indexed="8"/>
        <rFont val="Arial"/>
        <family val="2"/>
      </rPr>
      <t>r</t>
    </r>
    <r>
      <rPr>
        <sz val="10"/>
        <color indexed="8"/>
        <rFont val="Arial"/>
        <family val="2"/>
      </rPr>
      <t>m</t>
    </r>
    <r>
      <rPr>
        <sz val="10"/>
        <color indexed="8"/>
        <rFont val="Arial"/>
        <family val="2"/>
      </rPr>
      <t>i</t>
    </r>
    <r>
      <rPr>
        <sz val="10"/>
        <color indexed="8"/>
        <rFont val="Arial"/>
        <family val="2"/>
      </rPr>
      <t xml:space="preserve">o
</t>
    </r>
    <r>
      <rPr>
        <sz val="10"/>
        <color indexed="8"/>
        <rFont val="Arial"/>
        <family val="2"/>
      </rPr>
      <t>c</t>
    </r>
    <r>
      <rPr>
        <sz val="10"/>
        <color indexed="8"/>
        <rFont val="Arial"/>
        <family val="2"/>
      </rPr>
      <t>o</t>
    </r>
    <r>
      <rPr>
        <sz val="10"/>
        <color indexed="8"/>
        <rFont val="Arial"/>
        <family val="2"/>
      </rPr>
      <t>r</t>
    </r>
    <r>
      <rPr>
        <sz val="10"/>
        <color indexed="8"/>
        <rFont val="Arial"/>
        <family val="2"/>
      </rPr>
      <t>r</t>
    </r>
    <r>
      <rPr>
        <sz val="10"/>
        <color indexed="8"/>
        <rFont val="Arial"/>
        <family val="2"/>
      </rPr>
      <t>ente</t>
    </r>
  </si>
  <si>
    <t>Margine corrente di competenza</t>
  </si>
  <si>
    <r>
      <rPr>
        <sz val="10"/>
        <color indexed="8"/>
        <rFont val="Arial"/>
        <family val="2"/>
      </rPr>
      <t>Q</t>
    </r>
    <r>
      <rPr>
        <sz val="10"/>
        <color indexed="8"/>
        <rFont val="Arial"/>
        <family val="2"/>
      </rPr>
      <t>uota</t>
    </r>
    <r>
      <rPr>
        <sz val="10"/>
        <color indexed="8"/>
        <rFont val="Arial"/>
        <family val="2"/>
      </rPr>
      <t xml:space="preserve"> </t>
    </r>
    <r>
      <rPr>
        <sz val="10"/>
        <color indexed="8"/>
        <rFont val="Arial"/>
        <family val="2"/>
      </rPr>
      <t>i</t>
    </r>
    <r>
      <rPr>
        <sz val="10"/>
        <color indexed="8"/>
        <rFont val="Arial"/>
        <family val="2"/>
      </rPr>
      <t>n</t>
    </r>
    <r>
      <rPr>
        <sz val="10"/>
        <color indexed="8"/>
        <rFont val="Arial"/>
        <family val="2"/>
      </rPr>
      <t>v</t>
    </r>
    <r>
      <rPr>
        <sz val="10"/>
        <color indexed="8"/>
        <rFont val="Arial"/>
        <family val="2"/>
      </rPr>
      <t>e</t>
    </r>
    <r>
      <rPr>
        <sz val="10"/>
        <color indexed="8"/>
        <rFont val="Arial"/>
        <family val="2"/>
      </rPr>
      <t>s</t>
    </r>
    <r>
      <rPr>
        <sz val="10"/>
        <color indexed="8"/>
        <rFont val="Arial"/>
        <family val="2"/>
      </rPr>
      <t>t</t>
    </r>
    <r>
      <rPr>
        <sz val="10"/>
        <color indexed="8"/>
        <rFont val="Arial"/>
        <family val="2"/>
      </rPr>
      <t>i</t>
    </r>
    <r>
      <rPr>
        <sz val="10"/>
        <color indexed="8"/>
        <rFont val="Arial"/>
        <family val="2"/>
      </rPr>
      <t>m</t>
    </r>
    <r>
      <rPr>
        <sz val="10"/>
        <color indexed="8"/>
        <rFont val="Arial"/>
        <family val="2"/>
      </rPr>
      <t>enti</t>
    </r>
    <r>
      <rPr>
        <sz val="10"/>
        <color indexed="8"/>
        <rFont val="Arial"/>
        <family val="2"/>
      </rPr>
      <t xml:space="preserve"> </t>
    </r>
    <r>
      <rPr>
        <sz val="10"/>
        <color indexed="8"/>
        <rFont val="Arial"/>
        <family val="2"/>
      </rPr>
      <t>c</t>
    </r>
    <r>
      <rPr>
        <sz val="10"/>
        <color indexed="8"/>
        <rFont val="Arial"/>
        <family val="2"/>
      </rPr>
      <t>o</t>
    </r>
    <r>
      <rPr>
        <sz val="10"/>
        <color indexed="8"/>
        <rFont val="Arial"/>
        <family val="2"/>
      </rPr>
      <t>m</t>
    </r>
    <r>
      <rPr>
        <sz val="10"/>
        <color indexed="8"/>
        <rFont val="Arial"/>
        <family val="2"/>
      </rPr>
      <t>p</t>
    </r>
    <r>
      <rPr>
        <sz val="10"/>
        <color indexed="8"/>
        <rFont val="Arial"/>
        <family val="2"/>
      </rPr>
      <t>l</t>
    </r>
    <r>
      <rPr>
        <sz val="10"/>
        <color indexed="8"/>
        <rFont val="Arial"/>
        <family val="2"/>
      </rPr>
      <t>e</t>
    </r>
    <r>
      <rPr>
        <sz val="10"/>
        <color indexed="8"/>
        <rFont val="Arial"/>
        <family val="2"/>
      </rPr>
      <t>s</t>
    </r>
    <r>
      <rPr>
        <sz val="10"/>
        <color indexed="8"/>
        <rFont val="Arial"/>
        <family val="2"/>
      </rPr>
      <t>s</t>
    </r>
    <r>
      <rPr>
        <sz val="10"/>
        <color indexed="8"/>
        <rFont val="Arial"/>
        <family val="2"/>
      </rPr>
      <t>i</t>
    </r>
    <r>
      <rPr>
        <sz val="10"/>
        <color indexed="8"/>
        <rFont val="Arial"/>
        <family val="2"/>
      </rPr>
      <t>v</t>
    </r>
    <r>
      <rPr>
        <sz val="10"/>
        <color indexed="8"/>
        <rFont val="Arial"/>
        <family val="2"/>
      </rPr>
      <t>i</t>
    </r>
    <r>
      <rPr>
        <sz val="10"/>
        <color indexed="8"/>
        <rFont val="Arial"/>
        <family val="2"/>
      </rPr>
      <t xml:space="preserve"> </t>
    </r>
    <r>
      <rPr>
        <sz val="10"/>
        <color indexed="8"/>
        <rFont val="Arial"/>
        <family val="2"/>
      </rPr>
      <t>f</t>
    </r>
    <r>
      <rPr>
        <sz val="10"/>
        <color indexed="8"/>
        <rFont val="Arial"/>
        <family val="2"/>
      </rPr>
      <t>i</t>
    </r>
    <r>
      <rPr>
        <sz val="10"/>
        <color indexed="8"/>
        <rFont val="Arial"/>
        <family val="2"/>
      </rPr>
      <t>nan</t>
    </r>
    <r>
      <rPr>
        <sz val="10"/>
        <color indexed="8"/>
        <rFont val="Arial"/>
        <family val="2"/>
      </rPr>
      <t>z</t>
    </r>
    <r>
      <rPr>
        <sz val="10"/>
        <color indexed="8"/>
        <rFont val="Arial"/>
        <family val="2"/>
      </rPr>
      <t>i</t>
    </r>
    <r>
      <rPr>
        <sz val="10"/>
        <color indexed="8"/>
        <rFont val="Arial"/>
        <family val="2"/>
      </rPr>
      <t>ati</t>
    </r>
    <r>
      <rPr>
        <sz val="10"/>
        <color indexed="8"/>
        <rFont val="Arial"/>
        <family val="2"/>
      </rPr>
      <t xml:space="preserve"> </t>
    </r>
    <r>
      <rPr>
        <sz val="10"/>
        <color indexed="8"/>
        <rFont val="Arial"/>
        <family val="2"/>
      </rPr>
      <t>dal</t>
    </r>
    <r>
      <rPr>
        <sz val="10"/>
        <color indexed="8"/>
        <rFont val="Arial"/>
        <family val="2"/>
      </rPr>
      <t xml:space="preserve"> </t>
    </r>
    <r>
      <rPr>
        <sz val="10"/>
        <color indexed="8"/>
        <rFont val="Arial"/>
        <family val="2"/>
      </rPr>
      <t>s</t>
    </r>
    <r>
      <rPr>
        <sz val="10"/>
        <color indexed="8"/>
        <rFont val="Arial"/>
        <family val="2"/>
      </rPr>
      <t>a</t>
    </r>
    <r>
      <rPr>
        <sz val="10"/>
        <color indexed="8"/>
        <rFont val="Arial"/>
        <family val="2"/>
      </rPr>
      <t>l</t>
    </r>
    <r>
      <rPr>
        <sz val="10"/>
        <color indexed="8"/>
        <rFont val="Arial"/>
        <family val="2"/>
      </rPr>
      <t xml:space="preserve">do
</t>
    </r>
    <r>
      <rPr>
        <sz val="10"/>
        <color indexed="8"/>
        <rFont val="Arial"/>
        <family val="2"/>
      </rPr>
      <t>po</t>
    </r>
    <r>
      <rPr>
        <sz val="10"/>
        <color indexed="8"/>
        <rFont val="Arial"/>
        <family val="2"/>
      </rPr>
      <t>s</t>
    </r>
    <r>
      <rPr>
        <sz val="10"/>
        <color indexed="8"/>
        <rFont val="Arial"/>
        <family val="2"/>
      </rPr>
      <t>i</t>
    </r>
    <r>
      <rPr>
        <sz val="10"/>
        <color indexed="8"/>
        <rFont val="Arial"/>
        <family val="2"/>
      </rPr>
      <t>t</t>
    </r>
    <r>
      <rPr>
        <sz val="10"/>
        <color indexed="8"/>
        <rFont val="Arial"/>
        <family val="2"/>
      </rPr>
      <t>i</t>
    </r>
    <r>
      <rPr>
        <sz val="10"/>
        <color indexed="8"/>
        <rFont val="Arial"/>
        <family val="2"/>
      </rPr>
      <t>v</t>
    </r>
    <r>
      <rPr>
        <sz val="10"/>
        <color indexed="8"/>
        <rFont val="Arial"/>
        <family val="2"/>
      </rPr>
      <t>o</t>
    </r>
    <r>
      <rPr>
        <sz val="10"/>
        <color indexed="8"/>
        <rFont val="Arial"/>
        <family val="2"/>
      </rPr>
      <t xml:space="preserve"> </t>
    </r>
    <r>
      <rPr>
        <sz val="10"/>
        <color indexed="8"/>
        <rFont val="Arial"/>
        <family val="2"/>
      </rPr>
      <t>de</t>
    </r>
    <r>
      <rPr>
        <sz val="10"/>
        <color indexed="8"/>
        <rFont val="Arial"/>
        <family val="2"/>
      </rPr>
      <t>l</t>
    </r>
    <r>
      <rPr>
        <sz val="10"/>
        <color indexed="8"/>
        <rFont val="Arial"/>
        <family val="2"/>
      </rPr>
      <t>l</t>
    </r>
    <r>
      <rPr>
        <sz val="10"/>
        <color indexed="8"/>
        <rFont val="Arial"/>
        <family val="2"/>
      </rPr>
      <t>e</t>
    </r>
    <r>
      <rPr>
        <sz val="10"/>
        <color indexed="8"/>
        <rFont val="Arial"/>
        <family val="2"/>
      </rPr>
      <t xml:space="preserve"> </t>
    </r>
    <r>
      <rPr>
        <sz val="10"/>
        <color indexed="8"/>
        <rFont val="Arial"/>
        <family val="2"/>
      </rPr>
      <t>pa</t>
    </r>
    <r>
      <rPr>
        <sz val="10"/>
        <color indexed="8"/>
        <rFont val="Arial"/>
        <family val="2"/>
      </rPr>
      <t>r</t>
    </r>
    <r>
      <rPr>
        <sz val="10"/>
        <color indexed="8"/>
        <rFont val="Arial"/>
        <family val="2"/>
      </rPr>
      <t>t</t>
    </r>
    <r>
      <rPr>
        <sz val="10"/>
        <color indexed="8"/>
        <rFont val="Arial"/>
        <family val="2"/>
      </rPr>
      <t>i</t>
    </r>
    <r>
      <rPr>
        <sz val="10"/>
        <color indexed="8"/>
        <rFont val="Arial"/>
        <family val="2"/>
      </rPr>
      <t>te</t>
    </r>
    <r>
      <rPr>
        <sz val="10"/>
        <color indexed="8"/>
        <rFont val="Arial"/>
        <family val="2"/>
      </rPr>
      <t xml:space="preserve"> </t>
    </r>
    <r>
      <rPr>
        <sz val="10"/>
        <color indexed="8"/>
        <rFont val="Arial"/>
        <family val="2"/>
      </rPr>
      <t>f</t>
    </r>
    <r>
      <rPr>
        <sz val="10"/>
        <color indexed="8"/>
        <rFont val="Arial"/>
        <family val="2"/>
      </rPr>
      <t>i</t>
    </r>
    <r>
      <rPr>
        <sz val="10"/>
        <color indexed="8"/>
        <rFont val="Arial"/>
        <family val="2"/>
      </rPr>
      <t>nan</t>
    </r>
    <r>
      <rPr>
        <sz val="10"/>
        <color indexed="8"/>
        <rFont val="Arial"/>
        <family val="2"/>
      </rPr>
      <t>z</t>
    </r>
    <r>
      <rPr>
        <sz val="10"/>
        <color indexed="8"/>
        <rFont val="Arial"/>
        <family val="2"/>
      </rPr>
      <t>i</t>
    </r>
    <r>
      <rPr>
        <sz val="10"/>
        <color indexed="8"/>
        <rFont val="Arial"/>
        <family val="2"/>
      </rPr>
      <t>a</t>
    </r>
    <r>
      <rPr>
        <sz val="10"/>
        <color indexed="8"/>
        <rFont val="Arial"/>
        <family val="2"/>
      </rPr>
      <t>r</t>
    </r>
    <r>
      <rPr>
        <sz val="10"/>
        <color indexed="8"/>
        <rFont val="Arial"/>
        <family val="2"/>
      </rPr>
      <t>i</t>
    </r>
    <r>
      <rPr>
        <sz val="10"/>
        <color indexed="8"/>
        <rFont val="Arial"/>
        <family val="2"/>
      </rPr>
      <t>e</t>
    </r>
  </si>
  <si>
    <t>Saldo positivo delle partite finanziarie</t>
  </si>
  <si>
    <r>
      <rPr>
        <sz val="10"/>
        <color indexed="8"/>
        <rFont val="Arial"/>
        <family val="2"/>
      </rPr>
      <t>Ind</t>
    </r>
    <r>
      <rPr>
        <sz val="10"/>
        <color indexed="8"/>
        <rFont val="Arial"/>
        <family val="2"/>
      </rPr>
      <t>i</t>
    </r>
    <r>
      <rPr>
        <sz val="10"/>
        <color indexed="8"/>
        <rFont val="Arial"/>
        <family val="2"/>
      </rPr>
      <t>c</t>
    </r>
    <r>
      <rPr>
        <sz val="10"/>
        <color indexed="8"/>
        <rFont val="Arial"/>
        <family val="2"/>
      </rPr>
      <t>ato</t>
    </r>
    <r>
      <rPr>
        <sz val="10"/>
        <color indexed="8"/>
        <rFont val="Arial"/>
        <family val="2"/>
      </rPr>
      <t>r</t>
    </r>
    <r>
      <rPr>
        <sz val="10"/>
        <color indexed="8"/>
        <rFont val="Arial"/>
        <family val="2"/>
      </rPr>
      <t>e</t>
    </r>
    <r>
      <rPr>
        <sz val="10"/>
        <color indexed="8"/>
        <rFont val="Arial"/>
        <family val="2"/>
      </rPr>
      <t xml:space="preserve"> </t>
    </r>
    <r>
      <rPr>
        <sz val="10"/>
        <color indexed="8"/>
        <rFont val="Arial"/>
        <family val="2"/>
      </rPr>
      <t>annua</t>
    </r>
    <r>
      <rPr>
        <sz val="10"/>
        <color indexed="8"/>
        <rFont val="Arial"/>
        <family val="2"/>
      </rPr>
      <t>l</t>
    </r>
    <r>
      <rPr>
        <sz val="10"/>
        <color indexed="8"/>
        <rFont val="Arial"/>
        <family val="2"/>
      </rPr>
      <t>e</t>
    </r>
    <r>
      <rPr>
        <sz val="10"/>
        <color indexed="8"/>
        <rFont val="Arial"/>
        <family val="2"/>
      </rPr>
      <t xml:space="preserve"> </t>
    </r>
    <r>
      <rPr>
        <sz val="10"/>
        <color indexed="8"/>
        <rFont val="Arial"/>
        <family val="2"/>
      </rPr>
      <t>di</t>
    </r>
    <r>
      <rPr>
        <sz val="10"/>
        <color indexed="8"/>
        <rFont val="Arial"/>
        <family val="2"/>
      </rPr>
      <t xml:space="preserve"> </t>
    </r>
    <r>
      <rPr>
        <sz val="10"/>
        <color indexed="8"/>
        <rFont val="Arial"/>
        <family val="2"/>
      </rPr>
      <t>te</t>
    </r>
    <r>
      <rPr>
        <sz val="10"/>
        <color indexed="8"/>
        <rFont val="Arial"/>
        <family val="2"/>
      </rPr>
      <t>m</t>
    </r>
    <r>
      <rPr>
        <sz val="10"/>
        <color indexed="8"/>
        <rFont val="Arial"/>
        <family val="2"/>
      </rPr>
      <t>pe</t>
    </r>
    <r>
      <rPr>
        <sz val="10"/>
        <color indexed="8"/>
        <rFont val="Arial"/>
        <family val="2"/>
      </rPr>
      <t>s</t>
    </r>
    <r>
      <rPr>
        <sz val="10"/>
        <color indexed="8"/>
        <rFont val="Arial"/>
        <family val="2"/>
      </rPr>
      <t>t</t>
    </r>
    <r>
      <rPr>
        <sz val="10"/>
        <color indexed="8"/>
        <rFont val="Arial"/>
        <family val="2"/>
      </rPr>
      <t>i</t>
    </r>
    <r>
      <rPr>
        <sz val="10"/>
        <color indexed="8"/>
        <rFont val="Arial"/>
        <family val="2"/>
      </rPr>
      <t>v</t>
    </r>
    <r>
      <rPr>
        <sz val="10"/>
        <color indexed="8"/>
        <rFont val="Arial"/>
        <family val="2"/>
      </rPr>
      <t>i</t>
    </r>
    <r>
      <rPr>
        <sz val="10"/>
        <color indexed="8"/>
        <rFont val="Arial"/>
        <family val="2"/>
      </rPr>
      <t>tà</t>
    </r>
    <r>
      <rPr>
        <sz val="10"/>
        <color indexed="8"/>
        <rFont val="Arial"/>
        <family val="2"/>
      </rPr>
      <t xml:space="preserve"> </t>
    </r>
    <r>
      <rPr>
        <sz val="10"/>
        <color indexed="8"/>
        <rFont val="Arial"/>
        <family val="2"/>
      </rPr>
      <t>dei</t>
    </r>
    <r>
      <rPr>
        <sz val="10"/>
        <color indexed="8"/>
        <rFont val="Arial"/>
        <family val="2"/>
      </rPr>
      <t xml:space="preserve"> </t>
    </r>
    <r>
      <rPr>
        <sz val="10"/>
        <color indexed="8"/>
        <rFont val="Arial"/>
        <family val="2"/>
      </rPr>
      <t>paga</t>
    </r>
    <r>
      <rPr>
        <sz val="10"/>
        <color indexed="8"/>
        <rFont val="Arial"/>
        <family val="2"/>
      </rPr>
      <t>m</t>
    </r>
    <r>
      <rPr>
        <sz val="10"/>
        <color indexed="8"/>
        <rFont val="Arial"/>
        <family val="2"/>
      </rPr>
      <t xml:space="preserve">enti
</t>
    </r>
    <r>
      <rPr>
        <i/>
        <sz val="10"/>
        <color indexed="8"/>
        <rFont val="Arial"/>
        <family val="2"/>
      </rPr>
      <t>(</t>
    </r>
    <r>
      <rPr>
        <i/>
        <sz val="10"/>
        <color indexed="8"/>
        <rFont val="Arial"/>
        <family val="2"/>
      </rPr>
      <t>di</t>
    </r>
    <r>
      <rPr>
        <i/>
        <sz val="10"/>
        <color indexed="8"/>
        <rFont val="Arial"/>
        <family val="2"/>
      </rPr>
      <t xml:space="preserve"> </t>
    </r>
    <r>
      <rPr>
        <i/>
        <sz val="10"/>
        <color indexed="8"/>
        <rFont val="Arial"/>
        <family val="2"/>
      </rPr>
      <t>c</t>
    </r>
    <r>
      <rPr>
        <i/>
        <sz val="10"/>
        <color indexed="8"/>
        <rFont val="Arial"/>
        <family val="2"/>
      </rPr>
      <t>ui</t>
    </r>
    <r>
      <rPr>
        <i/>
        <sz val="10"/>
        <color indexed="8"/>
        <rFont val="Arial"/>
        <family val="2"/>
      </rPr>
      <t xml:space="preserve"> </t>
    </r>
    <r>
      <rPr>
        <i/>
        <sz val="10"/>
        <color indexed="8"/>
        <rFont val="Arial"/>
        <family val="2"/>
      </rPr>
      <t>al</t>
    </r>
    <r>
      <rPr>
        <i/>
        <sz val="10"/>
        <color indexed="8"/>
        <rFont val="Arial"/>
        <family val="2"/>
      </rPr>
      <t xml:space="preserve"> </t>
    </r>
    <r>
      <rPr>
        <i/>
        <sz val="10"/>
        <color indexed="8"/>
        <rFont val="Arial"/>
        <family val="2"/>
      </rPr>
      <t>c</t>
    </r>
    <r>
      <rPr>
        <i/>
        <sz val="10"/>
        <color indexed="8"/>
        <rFont val="Arial"/>
        <family val="2"/>
      </rPr>
      <t>omma</t>
    </r>
    <r>
      <rPr>
        <i/>
        <sz val="10"/>
        <color indexed="8"/>
        <rFont val="Arial"/>
        <family val="2"/>
      </rPr>
      <t xml:space="preserve"> </t>
    </r>
    <r>
      <rPr>
        <i/>
        <sz val="10"/>
        <color indexed="8"/>
        <rFont val="Arial"/>
        <family val="2"/>
      </rPr>
      <t>1,</t>
    </r>
    <r>
      <rPr>
        <i/>
        <sz val="10"/>
        <color indexed="8"/>
        <rFont val="Arial"/>
        <family val="2"/>
      </rPr>
      <t xml:space="preserve"> </t>
    </r>
    <r>
      <rPr>
        <i/>
        <sz val="10"/>
        <color indexed="8"/>
        <rFont val="Arial"/>
        <family val="2"/>
      </rPr>
      <t>de</t>
    </r>
    <r>
      <rPr>
        <i/>
        <sz val="10"/>
        <color indexed="8"/>
        <rFont val="Arial"/>
        <family val="2"/>
      </rPr>
      <t>l</t>
    </r>
    <r>
      <rPr>
        <i/>
        <sz val="10"/>
        <color indexed="8"/>
        <rFont val="Arial"/>
        <family val="2"/>
      </rPr>
      <t>l</t>
    </r>
    <r>
      <rPr>
        <i/>
        <sz val="10"/>
        <color indexed="8"/>
        <rFont val="Arial"/>
        <family val="2"/>
      </rPr>
      <t>’</t>
    </r>
    <r>
      <rPr>
        <i/>
        <sz val="10"/>
        <color indexed="8"/>
        <rFont val="Arial"/>
        <family val="2"/>
      </rPr>
      <t>a</t>
    </r>
    <r>
      <rPr>
        <i/>
        <sz val="10"/>
        <color indexed="8"/>
        <rFont val="Arial"/>
        <family val="2"/>
      </rPr>
      <t>r</t>
    </r>
    <r>
      <rPr>
        <i/>
        <sz val="10"/>
        <color indexed="8"/>
        <rFont val="Arial"/>
        <family val="2"/>
      </rPr>
      <t>t</t>
    </r>
    <r>
      <rPr>
        <i/>
        <sz val="10"/>
        <color indexed="8"/>
        <rFont val="Arial"/>
        <family val="2"/>
      </rPr>
      <t>i</t>
    </r>
    <r>
      <rPr>
        <i/>
        <sz val="10"/>
        <color indexed="8"/>
        <rFont val="Arial"/>
        <family val="2"/>
      </rPr>
      <t>c</t>
    </r>
    <r>
      <rPr>
        <i/>
        <sz val="10"/>
        <color indexed="8"/>
        <rFont val="Arial"/>
        <family val="2"/>
      </rPr>
      <t>o</t>
    </r>
    <r>
      <rPr>
        <i/>
        <sz val="10"/>
        <color indexed="8"/>
        <rFont val="Arial"/>
        <family val="2"/>
      </rPr>
      <t>l</t>
    </r>
    <r>
      <rPr>
        <i/>
        <sz val="10"/>
        <color indexed="8"/>
        <rFont val="Arial"/>
        <family val="2"/>
      </rPr>
      <t>o</t>
    </r>
    <r>
      <rPr>
        <i/>
        <sz val="10"/>
        <color indexed="8"/>
        <rFont val="Arial"/>
        <family val="2"/>
      </rPr>
      <t xml:space="preserve"> </t>
    </r>
    <r>
      <rPr>
        <i/>
        <sz val="10"/>
        <color indexed="8"/>
        <rFont val="Arial"/>
        <family val="2"/>
      </rPr>
      <t>9,</t>
    </r>
    <r>
      <rPr>
        <i/>
        <sz val="10"/>
        <color indexed="8"/>
        <rFont val="Arial"/>
        <family val="2"/>
      </rPr>
      <t xml:space="preserve"> </t>
    </r>
    <r>
      <rPr>
        <i/>
        <sz val="10"/>
        <color indexed="8"/>
        <rFont val="Arial"/>
        <family val="2"/>
      </rPr>
      <t>D</t>
    </r>
    <r>
      <rPr>
        <i/>
        <sz val="10"/>
        <color indexed="8"/>
        <rFont val="Arial"/>
        <family val="2"/>
      </rPr>
      <t>P</t>
    </r>
    <r>
      <rPr>
        <i/>
        <sz val="10"/>
        <color indexed="8"/>
        <rFont val="Arial"/>
        <family val="2"/>
      </rPr>
      <t>CM</t>
    </r>
    <r>
      <rPr>
        <i/>
        <sz val="10"/>
        <color indexed="8"/>
        <rFont val="Arial"/>
        <family val="2"/>
      </rPr>
      <t xml:space="preserve"> </t>
    </r>
    <r>
      <rPr>
        <i/>
        <sz val="10"/>
        <color indexed="8"/>
        <rFont val="Arial"/>
        <family val="2"/>
      </rPr>
      <t>del</t>
    </r>
    <r>
      <rPr>
        <i/>
        <sz val="10"/>
        <color indexed="8"/>
        <rFont val="Arial"/>
        <family val="2"/>
      </rPr>
      <t xml:space="preserve"> </t>
    </r>
    <r>
      <rPr>
        <i/>
        <sz val="10"/>
        <color indexed="8"/>
        <rFont val="Arial"/>
        <family val="2"/>
      </rPr>
      <t>22</t>
    </r>
    <r>
      <rPr>
        <i/>
        <sz val="10"/>
        <color indexed="8"/>
        <rFont val="Arial"/>
        <family val="2"/>
      </rPr>
      <t xml:space="preserve"> </t>
    </r>
    <r>
      <rPr>
        <i/>
        <sz val="10"/>
        <color indexed="8"/>
        <rFont val="Arial"/>
        <family val="2"/>
      </rPr>
      <t>s</t>
    </r>
    <r>
      <rPr>
        <i/>
        <sz val="10"/>
        <color indexed="8"/>
        <rFont val="Arial"/>
        <family val="2"/>
      </rPr>
      <t>ettemb</t>
    </r>
    <r>
      <rPr>
        <i/>
        <sz val="10"/>
        <color indexed="8"/>
        <rFont val="Arial"/>
        <family val="2"/>
      </rPr>
      <t>r</t>
    </r>
    <r>
      <rPr>
        <i/>
        <sz val="10"/>
        <color indexed="8"/>
        <rFont val="Arial"/>
        <family val="2"/>
      </rPr>
      <t>e</t>
    </r>
    <r>
      <rPr>
        <i/>
        <sz val="10"/>
        <color indexed="8"/>
        <rFont val="Arial"/>
        <family val="2"/>
      </rPr>
      <t xml:space="preserve"> </t>
    </r>
    <r>
      <rPr>
        <i/>
        <sz val="10"/>
        <color indexed="8"/>
        <rFont val="Arial"/>
        <family val="2"/>
      </rPr>
      <t>2014)</t>
    </r>
  </si>
  <si>
    <t>Indicatore di tempestività</t>
  </si>
  <si>
    <t>Impegni per estinzioni anticipate / Debito da finanziamento al 31 dicembre anno precedente (2)</t>
  </si>
  <si>
    <t>Impegni per estinzioni anticipate</t>
  </si>
  <si>
    <t>Debito da finanziamento al 31 dicembre anno precedente</t>
  </si>
  <si>
    <t>Debito di finanziamento al 31/12 anno corrente</t>
  </si>
  <si>
    <t>Patrimonio netto</t>
  </si>
  <si>
    <t>Importo Debiti fuori bilancio riconosciuti e finanziati / Totale impegni titolo I e titolo II</t>
  </si>
  <si>
    <t>Importo Debiti fuori bilancio riconosciuti e finanziati</t>
  </si>
  <si>
    <t>Importo debiti fuori bilancio in corso di riconoscimento/Totale accertamento entrate dei titoli 1, 2 e 3</t>
  </si>
  <si>
    <t>Importo debiti fuori bilancio in corso di riconoscimento</t>
  </si>
  <si>
    <t>importo Debiti fuori bilancio riconosciuti e in corso di finanziamento/Totale accertamento entrate dei titoli 1, 2 e 3</t>
  </si>
  <si>
    <t>importo Debiti fuori bilancio riconosciuti e in corso di finanziamento</t>
  </si>
  <si>
    <t>Indicatore</t>
  </si>
  <si>
    <t>Definizione</t>
  </si>
  <si>
    <t>Allegato n. 2/a</t>
  </si>
  <si>
    <t>Indicatori sintetici</t>
  </si>
  <si>
    <t>Debito di finanziamento al 31/12 (2) / popolazione residente (al 1° gennaio dell'esercizio di riferimento o, se non disponibile, al 1° gennaio dell'ultimo anno disponibile)</t>
  </si>
  <si>
    <t>Popolazione residente al 1/1  ultimo esercizio disponibile</t>
  </si>
  <si>
    <t>Incidenza investimenti sul totale della spesa corrente e in conto capitale</t>
  </si>
  <si>
    <t>Incidenza degli interessi passivi sulle anticipazioni sul totale della spesa per interessi passivi</t>
  </si>
  <si>
    <t>Accensioni di prestiti da rinegoziazioni</t>
  </si>
  <si>
    <t>Avanzo totale Allegato A</t>
  </si>
  <si>
    <t xml:space="preserve">Acquisto di beni e servizi </t>
  </si>
  <si>
    <t>Trasferimenti correnti a Amministrazioni Pubbliche</t>
  </si>
  <si>
    <t xml:space="preserve">U.1.4.1.0.0 </t>
  </si>
  <si>
    <t xml:space="preserve">Trasferimenti di tributi </t>
  </si>
  <si>
    <t xml:space="preserve">U.1.5.0.0.0 </t>
  </si>
  <si>
    <t>U.1.6.0.0.0</t>
  </si>
  <si>
    <t xml:space="preserve">Fondi perequativi </t>
  </si>
  <si>
    <t>Investimenti fissi (FPV costituito = impegni pluriennali fin FPV succ. al 31/12/rendiconto)</t>
  </si>
  <si>
    <t>Contributi agli investimenti (FPV costituito = impegni pluriennali fin FPV succ. al 31/12/rendiconto)</t>
  </si>
  <si>
    <t xml:space="preserve">Impegni NO FPV Competenza
Eser </t>
  </si>
  <si>
    <r>
      <t>S</t>
    </r>
    <r>
      <rPr>
        <sz val="10"/>
        <color indexed="8"/>
        <rFont val="Arial"/>
        <family val="2"/>
      </rPr>
      <t>o</t>
    </r>
    <r>
      <rPr>
        <sz val="10"/>
        <color indexed="8"/>
        <rFont val="Arial"/>
        <family val="2"/>
      </rPr>
      <t>m</t>
    </r>
    <r>
      <rPr>
        <sz val="10"/>
        <color indexed="8"/>
        <rFont val="Arial"/>
        <family val="2"/>
      </rPr>
      <t>m</t>
    </r>
    <r>
      <rPr>
        <sz val="10"/>
        <color indexed="8"/>
        <rFont val="Arial"/>
        <family val="2"/>
      </rPr>
      <t>ato</t>
    </r>
    <r>
      <rPr>
        <sz val="10"/>
        <color indexed="8"/>
        <rFont val="Arial"/>
        <family val="2"/>
      </rPr>
      <t>r</t>
    </r>
    <r>
      <rPr>
        <sz val="10"/>
        <color indexed="8"/>
        <rFont val="Arial"/>
        <family val="2"/>
      </rPr>
      <t>i</t>
    </r>
    <r>
      <rPr>
        <sz val="10"/>
        <color indexed="8"/>
        <rFont val="Arial"/>
        <family val="2"/>
      </rPr>
      <t>a</t>
    </r>
    <r>
      <rPr>
        <sz val="10"/>
        <color indexed="8"/>
        <rFont val="Arial"/>
        <family val="2"/>
      </rPr>
      <t xml:space="preserve"> </t>
    </r>
    <r>
      <rPr>
        <sz val="10"/>
        <color indexed="8"/>
        <rFont val="Arial"/>
        <family val="2"/>
      </rPr>
      <t>deg</t>
    </r>
    <r>
      <rPr>
        <sz val="10"/>
        <color indexed="8"/>
        <rFont val="Arial"/>
        <family val="2"/>
      </rPr>
      <t>l</t>
    </r>
    <r>
      <rPr>
        <sz val="10"/>
        <color indexed="8"/>
        <rFont val="Arial"/>
        <family val="2"/>
      </rPr>
      <t>i</t>
    </r>
    <r>
      <rPr>
        <sz val="10"/>
        <color indexed="8"/>
        <rFont val="Arial"/>
        <family val="2"/>
      </rPr>
      <t xml:space="preserve"> </t>
    </r>
    <r>
      <rPr>
        <sz val="10"/>
        <color indexed="8"/>
        <rFont val="Arial"/>
        <family val="2"/>
      </rPr>
      <t>ut</t>
    </r>
    <r>
      <rPr>
        <sz val="10"/>
        <color indexed="8"/>
        <rFont val="Arial"/>
        <family val="2"/>
      </rPr>
      <t>i</t>
    </r>
    <r>
      <rPr>
        <sz val="10"/>
        <color indexed="8"/>
        <rFont val="Arial"/>
        <family val="2"/>
      </rPr>
      <t>l</t>
    </r>
    <r>
      <rPr>
        <sz val="10"/>
        <color indexed="8"/>
        <rFont val="Arial"/>
        <family val="2"/>
      </rPr>
      <t>i</t>
    </r>
    <r>
      <rPr>
        <sz val="10"/>
        <color indexed="8"/>
        <rFont val="Arial"/>
        <family val="2"/>
      </rPr>
      <t>z</t>
    </r>
    <r>
      <rPr>
        <sz val="10"/>
        <color indexed="8"/>
        <rFont val="Arial"/>
        <family val="2"/>
      </rPr>
      <t>z</t>
    </r>
    <r>
      <rPr>
        <sz val="10"/>
        <color indexed="8"/>
        <rFont val="Arial"/>
        <family val="2"/>
      </rPr>
      <t>i</t>
    </r>
    <r>
      <rPr>
        <sz val="10"/>
        <color indexed="8"/>
        <rFont val="Arial"/>
        <family val="2"/>
      </rPr>
      <t xml:space="preserve"> </t>
    </r>
    <r>
      <rPr>
        <sz val="10"/>
        <color indexed="8"/>
        <rFont val="Arial"/>
        <family val="2"/>
      </rPr>
      <t>g</t>
    </r>
    <r>
      <rPr>
        <sz val="10"/>
        <color indexed="8"/>
        <rFont val="Arial"/>
        <family val="2"/>
      </rPr>
      <t>i</t>
    </r>
    <r>
      <rPr>
        <sz val="10"/>
        <color indexed="8"/>
        <rFont val="Arial"/>
        <family val="2"/>
      </rPr>
      <t>o</t>
    </r>
    <r>
      <rPr>
        <sz val="10"/>
        <color indexed="8"/>
        <rFont val="Arial"/>
        <family val="2"/>
      </rPr>
      <t>r</t>
    </r>
    <r>
      <rPr>
        <sz val="10"/>
        <color indexed="8"/>
        <rFont val="Arial"/>
        <family val="2"/>
      </rPr>
      <t>na</t>
    </r>
    <r>
      <rPr>
        <sz val="10"/>
        <color indexed="8"/>
        <rFont val="Arial"/>
        <family val="2"/>
      </rPr>
      <t>l</t>
    </r>
    <r>
      <rPr>
        <sz val="10"/>
        <color indexed="8"/>
        <rFont val="Arial"/>
        <family val="2"/>
      </rPr>
      <t>i</t>
    </r>
    <r>
      <rPr>
        <sz val="10"/>
        <color indexed="8"/>
        <rFont val="Arial"/>
        <family val="2"/>
      </rPr>
      <t>e</t>
    </r>
    <r>
      <rPr>
        <sz val="10"/>
        <color indexed="8"/>
        <rFont val="Arial"/>
        <family val="2"/>
      </rPr>
      <t>r</t>
    </r>
    <r>
      <rPr>
        <sz val="10"/>
        <color indexed="8"/>
        <rFont val="Arial"/>
        <family val="2"/>
      </rPr>
      <t>i</t>
    </r>
    <r>
      <rPr>
        <sz val="10"/>
        <color indexed="8"/>
        <rFont val="Arial"/>
        <family val="2"/>
      </rPr>
      <t xml:space="preserve"> </t>
    </r>
    <r>
      <rPr>
        <sz val="10"/>
        <color indexed="8"/>
        <rFont val="Arial"/>
        <family val="2"/>
      </rPr>
      <t>de</t>
    </r>
    <r>
      <rPr>
        <sz val="10"/>
        <color indexed="8"/>
        <rFont val="Arial"/>
        <family val="2"/>
      </rPr>
      <t>l</t>
    </r>
    <r>
      <rPr>
        <sz val="10"/>
        <color indexed="8"/>
        <rFont val="Arial"/>
        <family val="2"/>
      </rPr>
      <t>l</t>
    </r>
    <r>
      <rPr>
        <sz val="10"/>
        <color indexed="8"/>
        <rFont val="Arial"/>
        <family val="2"/>
      </rPr>
      <t>e</t>
    </r>
    <r>
      <rPr>
        <sz val="10"/>
        <color indexed="8"/>
        <rFont val="Arial"/>
        <family val="2"/>
      </rPr>
      <t xml:space="preserve"> </t>
    </r>
    <r>
      <rPr>
        <sz val="10"/>
        <color indexed="8"/>
        <rFont val="Arial"/>
        <family val="2"/>
      </rPr>
      <t>ant</t>
    </r>
    <r>
      <rPr>
        <sz val="10"/>
        <color indexed="8"/>
        <rFont val="Arial"/>
        <family val="2"/>
      </rPr>
      <t>i</t>
    </r>
    <r>
      <rPr>
        <sz val="10"/>
        <color indexed="8"/>
        <rFont val="Arial"/>
        <family val="2"/>
      </rPr>
      <t>c</t>
    </r>
    <r>
      <rPr>
        <sz val="10"/>
        <color indexed="8"/>
        <rFont val="Arial"/>
        <family val="2"/>
      </rPr>
      <t>i</t>
    </r>
    <r>
      <rPr>
        <sz val="10"/>
        <color indexed="8"/>
        <rFont val="Arial"/>
        <family val="2"/>
      </rPr>
      <t>pa</t>
    </r>
    <r>
      <rPr>
        <sz val="10"/>
        <color indexed="8"/>
        <rFont val="Arial"/>
        <family val="2"/>
      </rPr>
      <t>z</t>
    </r>
    <r>
      <rPr>
        <sz val="10"/>
        <color indexed="8"/>
        <rFont val="Arial"/>
        <family val="2"/>
      </rPr>
      <t>i</t>
    </r>
    <r>
      <rPr>
        <sz val="10"/>
        <color indexed="8"/>
        <rFont val="Arial"/>
        <family val="2"/>
      </rPr>
      <t>oni</t>
    </r>
    <r>
      <rPr>
        <sz val="10"/>
        <color indexed="8"/>
        <rFont val="Arial"/>
        <family val="2"/>
      </rPr>
      <t xml:space="preserve"> </t>
    </r>
    <r>
      <rPr>
        <sz val="10"/>
        <color indexed="8"/>
        <rFont val="Arial"/>
        <family val="2"/>
      </rPr>
      <t>ne</t>
    </r>
    <r>
      <rPr>
        <sz val="10"/>
        <color indexed="8"/>
        <rFont val="Arial"/>
        <family val="2"/>
      </rPr>
      <t>l</t>
    </r>
    <r>
      <rPr>
        <sz val="10"/>
        <color indexed="8"/>
        <rFont val="Arial"/>
        <family val="2"/>
      </rPr>
      <t>l</t>
    </r>
    <r>
      <rPr>
        <sz val="10"/>
        <color indexed="8"/>
        <rFont val="Arial"/>
        <family val="2"/>
      </rPr>
      <t>'</t>
    </r>
    <r>
      <rPr>
        <sz val="10"/>
        <color indexed="8"/>
        <rFont val="Arial"/>
        <family val="2"/>
      </rPr>
      <t>e</t>
    </r>
    <r>
      <rPr>
        <sz val="10"/>
        <color indexed="8"/>
        <rFont val="Arial"/>
        <family val="2"/>
      </rPr>
      <t>s</t>
    </r>
    <r>
      <rPr>
        <sz val="10"/>
        <color indexed="8"/>
        <rFont val="Arial"/>
        <family val="2"/>
      </rPr>
      <t>e</t>
    </r>
    <r>
      <rPr>
        <sz val="10"/>
        <color indexed="8"/>
        <rFont val="Arial"/>
        <family val="2"/>
      </rPr>
      <t>r</t>
    </r>
    <r>
      <rPr>
        <sz val="10"/>
        <color indexed="8"/>
        <rFont val="Arial"/>
        <family val="2"/>
      </rPr>
      <t>c</t>
    </r>
    <r>
      <rPr>
        <sz val="10"/>
        <color indexed="8"/>
        <rFont val="Arial"/>
        <family val="2"/>
      </rPr>
      <t>i</t>
    </r>
    <r>
      <rPr>
        <sz val="10"/>
        <color indexed="8"/>
        <rFont val="Arial"/>
        <family val="2"/>
      </rPr>
      <t>z</t>
    </r>
    <r>
      <rPr>
        <sz val="10"/>
        <color indexed="8"/>
        <rFont val="Arial"/>
        <family val="2"/>
      </rPr>
      <t>i</t>
    </r>
    <r>
      <rPr>
        <sz val="10"/>
        <color indexed="8"/>
        <rFont val="Arial"/>
        <family val="2"/>
      </rPr>
      <t>o</t>
    </r>
    <r>
      <rPr>
        <sz val="10"/>
        <color indexed="8"/>
        <rFont val="Arial"/>
        <family val="2"/>
      </rPr>
      <t xml:space="preserve"> </t>
    </r>
    <r>
      <rPr>
        <sz val="10"/>
        <color indexed="8"/>
        <rFont val="Arial"/>
        <family val="2"/>
      </rPr>
      <t>/</t>
    </r>
    <r>
      <rPr>
        <sz val="10"/>
        <color indexed="8"/>
        <rFont val="Arial"/>
        <family val="2"/>
      </rPr>
      <t>(</t>
    </r>
    <r>
      <rPr>
        <sz val="10"/>
        <color indexed="8"/>
        <rFont val="Arial"/>
        <family val="2"/>
      </rPr>
      <t>365</t>
    </r>
    <r>
      <rPr>
        <sz val="10"/>
        <color indexed="8"/>
        <rFont val="Arial"/>
        <family val="2"/>
      </rPr>
      <t xml:space="preserve"> </t>
    </r>
    <r>
      <rPr>
        <sz val="10"/>
        <color indexed="8"/>
        <rFont val="Arial"/>
        <family val="2"/>
      </rPr>
      <t>x</t>
    </r>
    <r>
      <rPr>
        <sz val="10"/>
        <color indexed="8"/>
        <rFont val="Arial"/>
        <family val="2"/>
      </rPr>
      <t xml:space="preserve"> </t>
    </r>
    <r>
      <rPr>
        <sz val="10"/>
        <color indexed="8"/>
        <rFont val="Arial"/>
        <family val="2"/>
      </rPr>
      <t>m</t>
    </r>
    <r>
      <rPr>
        <sz val="10"/>
        <color indexed="8"/>
        <rFont val="Arial"/>
        <family val="2"/>
      </rPr>
      <t>ax</t>
    </r>
    <r>
      <rPr>
        <sz val="10"/>
        <color indexed="8"/>
        <rFont val="Arial"/>
        <family val="2"/>
      </rPr>
      <t xml:space="preserve"> </t>
    </r>
    <r>
      <rPr>
        <sz val="10"/>
        <color indexed="8"/>
        <rFont val="Arial"/>
        <family val="2"/>
      </rPr>
      <t>p</t>
    </r>
    <r>
      <rPr>
        <sz val="10"/>
        <color indexed="8"/>
        <rFont val="Arial"/>
        <family val="2"/>
      </rPr>
      <t>r</t>
    </r>
    <r>
      <rPr>
        <sz val="10"/>
        <color indexed="8"/>
        <rFont val="Arial"/>
        <family val="2"/>
      </rPr>
      <t>e</t>
    </r>
    <r>
      <rPr>
        <sz val="10"/>
        <color indexed="8"/>
        <rFont val="Arial"/>
        <family val="2"/>
      </rPr>
      <t>v</t>
    </r>
    <r>
      <rPr>
        <sz val="10"/>
        <color indexed="8"/>
        <rFont val="Arial"/>
        <family val="2"/>
      </rPr>
      <t>i</t>
    </r>
    <r>
      <rPr>
        <sz val="10"/>
        <color indexed="8"/>
        <rFont val="Arial"/>
        <family val="2"/>
      </rPr>
      <t>s</t>
    </r>
    <r>
      <rPr>
        <sz val="10"/>
        <color indexed="8"/>
        <rFont val="Arial"/>
        <family val="2"/>
      </rPr>
      <t>to</t>
    </r>
    <r>
      <rPr>
        <sz val="10"/>
        <color indexed="8"/>
        <rFont val="Arial"/>
        <family val="2"/>
      </rPr>
      <t xml:space="preserve"> </t>
    </r>
    <r>
      <rPr>
        <sz val="10"/>
        <color indexed="8"/>
        <rFont val="Arial"/>
        <family val="2"/>
      </rPr>
      <t>da</t>
    </r>
    <r>
      <rPr>
        <sz val="10"/>
        <color indexed="8"/>
        <rFont val="Arial"/>
        <family val="2"/>
      </rPr>
      <t>l</t>
    </r>
    <r>
      <rPr>
        <sz val="10"/>
        <color indexed="8"/>
        <rFont val="Arial"/>
        <family val="2"/>
      </rPr>
      <t>l</t>
    </r>
    <r>
      <rPr>
        <sz val="10"/>
        <color indexed="8"/>
        <rFont val="Arial"/>
        <family val="2"/>
      </rPr>
      <t>a</t>
    </r>
    <r>
      <rPr>
        <sz val="10"/>
        <color indexed="8"/>
        <rFont val="Arial"/>
        <family val="2"/>
      </rPr>
      <t xml:space="preserve"> </t>
    </r>
    <r>
      <rPr>
        <sz val="10"/>
        <color indexed="8"/>
        <rFont val="Arial"/>
        <family val="2"/>
      </rPr>
      <t>no</t>
    </r>
    <r>
      <rPr>
        <sz val="10"/>
        <color indexed="8"/>
        <rFont val="Arial"/>
        <family val="2"/>
      </rPr>
      <t>r</t>
    </r>
    <r>
      <rPr>
        <sz val="10"/>
        <color indexed="8"/>
        <rFont val="Arial"/>
        <family val="2"/>
      </rPr>
      <t>m</t>
    </r>
    <r>
      <rPr>
        <sz val="10"/>
        <color indexed="8"/>
        <rFont val="Arial"/>
        <family val="2"/>
      </rPr>
      <t>a)</t>
    </r>
  </si>
  <si>
    <t>Margine corrente di competenza/[Impegni + relativi FPV (Macroaggregato 2.2 "Investimenti fissi lordi e acquisto di terreni" + Macroaggregato 2.3 "Contributi agli investimenti")] (9) - SOLO QUOTA DESTINATA ALLA COPERTURA DEGLI INVESTIMENTI</t>
  </si>
  <si>
    <t>Saldo positivo delle partite finanziarie /[Impegni + relativi FPV (Macroaggregato 2.2 "Investimenti fissi lordi e acquisto di terreni" + Macroaggregato 2.3 "Contributi agli investimenti")](9) - SOLO QUOTA DESTINATA ALLA COPERTURA DEGLI INVESTIMENTI</t>
  </si>
  <si>
    <t>Accertamenti (Titolo 6"Accensione prestiti" - Categoria 6.02.02 "Anticipazioni" - Categoria 6.03.03 "Accensione prestiti a seguito di escussione di garanzie" - Accensioni di prestiti da rinegoziazioni) / [Impegni + relativi FPV (Macroaggregato 2.2 "Investimenti fissi lordi e acquisto di terreni" + Macroaggregato 2.3 "Contributi agli investimenti")] (9)</t>
  </si>
  <si>
    <t>Giorni effettivi intercorrenti tra la data di scadenza della fattura o richiesta equivalente di pagamento e la data di pagamento ai fornitori moltiplicata per l’importo dovuto, rapportata alla somma degli importi pagati nel periodo di riferimento</t>
  </si>
  <si>
    <t>Incidenza spese rigide (ripiano disavanzo, personale e debito) su entrate correnti</t>
  </si>
  <si>
    <t>Incidenza degli accertamenti di parte corrente sulle previsioni iniziali di parte corrente</t>
  </si>
  <si>
    <t>Incidenza degli accertamenti di parte corrente sulle previsioni definitive di parte corrente</t>
  </si>
  <si>
    <t>Incidenza degli accertamenti delle entrate proprie sulle previsioni iniziali di parte corrente</t>
  </si>
  <si>
    <t>Incidenza degli accertamenti delle entrate proprie sulle previsioni definitive di parte corrente</t>
  </si>
  <si>
    <t>Incidenza degli incassi correnti sulle previsioni iniziali di parte corrente</t>
  </si>
  <si>
    <t>Incidenza degli incassi correnti sulle previsioni definitive di parte corrente</t>
  </si>
  <si>
    <t>Incidenza degli incassi delle entrate proprie sulle previsioni iniziali di parte corrente</t>
  </si>
  <si>
    <t>Incidenza degli incassi delle entrate proprie sulle previsioni definitive di parte corrente</t>
  </si>
  <si>
    <t>Incidenza della spesa di personale sulla spesa corrente</t>
  </si>
  <si>
    <t>Incidenza del salario accessorio ed incentivante rispetto al totale della spesa di personale Indica il peso delle componenti afferenti la contrattazione decentrata dell'ente rispetto al totale dei redditi da lavoro</t>
  </si>
  <si>
    <t>Incidenza spesa personale flessibile rispetto al totale della spesa di personale Indica come gli enti soddisfano le proprie esigenze di risorse umane, mixando le varie alternative contrattuali più rigide (personale dipendente) o meno rigide (forme di lavoro flessibile)</t>
  </si>
  <si>
    <t>Spesa di personale procapite (Indicatore di equilibrio dimensionale in valore assoluto)</t>
  </si>
  <si>
    <t>Incidenza interessi di mora sul totale della spesa per interessi passivi</t>
  </si>
  <si>
    <t>Contributi agli investimenti procapite (in valore assoluto)</t>
  </si>
  <si>
    <t>Quota investimenti complessivi finanziati dal risparmio corrente</t>
  </si>
  <si>
    <t>Quota investimenti complessivi finanziati dal saldo positivo delle partite finanziarie</t>
  </si>
  <si>
    <t>Incidenza nuovi residui passivi di parte corrente su stock residui passivi correnti</t>
  </si>
  <si>
    <t>Incidenza nuovi residui passivi in c/capitale su stock residui passivi in conto capitale al 31 dicembre</t>
  </si>
  <si>
    <t>Incidenza nuovi residui passivi per incremento attività finanziarie su stock residui passivi per incremento attività finanziarie al 31 dicembre</t>
  </si>
  <si>
    <t>Incidenza nuovi residui attivi di parte corrente su stock residui attivi di parte corrente</t>
  </si>
  <si>
    <t>Incidenza nuovi residui attivi in c/capitale su stock residui attivi in c/capitale</t>
  </si>
  <si>
    <t>Incidenza nuovi residui attivi per riduzione di attività finanziarie su stock residui attivi per riduzione di attività finanziarie</t>
  </si>
  <si>
    <t>Smaltimento debiti commerciali nati negli esercizi precedenti</t>
  </si>
  <si>
    <t>Smaltimento debiti verso altre amministrazioni pubbliche nati nell'esercizio</t>
  </si>
  <si>
    <t>Smaltimento debiti verso altre amministrazioni pubbliche nati negli esercizi precedenti</t>
  </si>
  <si>
    <r>
      <rPr>
        <sz val="10"/>
        <color indexed="8"/>
        <rFont val="Arial"/>
        <family val="2"/>
      </rPr>
      <t xml:space="preserve">Indicatore annuale di tempestività dei pagamenti </t>
    </r>
    <r>
      <rPr>
        <i/>
        <sz val="10"/>
        <color indexed="8"/>
        <rFont val="Arial"/>
        <family val="2"/>
      </rPr>
      <t>(di cui al comma 1, dell’articolo 9, DPCM del 22 settembre 2014)</t>
    </r>
  </si>
  <si>
    <t>Incremento del disavanzo rispetto all'esercizio precedente</t>
  </si>
  <si>
    <t>Sostenibilità disavanzo effettivamente a carico dell'esercizio</t>
  </si>
  <si>
    <t>Totale accertamenti primi tre titoli di entrata / Stanziamenti iniziali di competenza dei primi tre titoli delle Entrate</t>
  </si>
  <si>
    <t>Totale accertamenti primi tre titoli di entrata / Stanziamenti definitivi di competenza dei primi tre titoli delle Entrate</t>
  </si>
  <si>
    <t>Totale accertamenti (pdc E.1.01.00.00.000 "Tributi" – "Compartecipazioni di tributi" E.1.01.04.00.000 + E.3.00.00.00.000 "Entrate extratributarie") / Stanziamenti iniziali di competenza dei primi tre titoli delle Entrate</t>
  </si>
  <si>
    <t>Totale accertamenti (pdc E.1.01.00.00.000 "Tributi" – "Compartecipazioni di tributi" E.1.01.04.00.000 + E.3.00.00.00.000 "Entrate extratributarie") / Stanziamenti definitivi di competenza dei primi tre titoli delle Entrate</t>
  </si>
  <si>
    <t>Totale incassi c/competenza e c/residui dei primi tre titoli di entrata / Stanziamenti iniziali di cassa dei primi tre titoli delle Entrate</t>
  </si>
  <si>
    <t>Totale incassi c/competenza e c/residui primi tre titoli di entrata / Stanziamenti definitivi di cassa dei primi tre titoli delle Entrate</t>
  </si>
  <si>
    <t>Totale incassi c/competenza e c/residui (pdc E.1.01.00.00.000 "Tributi" – "Compartecipazioni di tributi" E.1.01.04.00.000 + E.3.00.00.00.000 "Entrate extratributarie") / Stanziamenti iniziali di cassa dei primi tre titoli delle Entrate</t>
  </si>
  <si>
    <t>Totale incassi c/competenza e c/residui (pdc E.1.01.00.00.000 "Tributi" – "Compartecipazioni di tributi" E.1.01.04.00.000 + E.3.00.00.00.000 "Entrate extratributarie") / Stanziamenti definitivi di cassa dei primi tre titoli delle Entrate</t>
  </si>
  <si>
    <t>Sommatoria degli utilizzi giornalieri delle anticipazioni nell'esercizio / (365 x max previsto dalla norma)</t>
  </si>
  <si>
    <t>Impegni (Macroaggregato 1.1 "Redditi di lavoro dipendente" + pdc 1.02.01.01.000 "IRAP" + FPV personale in uscita 1.1 – FPV personale in entrata concernente il Macroaggregato 1.1) / (Impegni Spesa corrente – FCDE corrente + FPV concernente il Macroaggregato 1.1 – FPV di entrata concernente il Macroaggregato 1.1)</t>
  </si>
  <si>
    <t>Impegni (pdc U.1.03.02.010.000 "Consulenze" + pdc U.1.03.02.12.000 "lavoro flessibile/LSU/Lavoro interinale" + pdc U.1.03.02.11.000 "Prestazioni professionali e specialistiche") / Impegni (Macroaggregato 1.1 "Redditi di lavoro dipendente" + pdc U.1.02.01.01.000 "IRAP" + FPV in uscita concernente il Macroaggregato 1.1 – FPV in entrata concernente il Macroaggregato 1.1)</t>
  </si>
  <si>
    <t>Impegni (Macroaggregato 1.1 "Redditi di lavoro dipendente" + pdc 1.02.01.01.000 "IRAP" + FPV personale in uscita 1.1 – FPV personale in entrata concernente il Macroaggregato 1.1) / popolazione residente al 1° gennaio (al 1° gennaio dell'esercizio di riferimento o, se non disponibile, al 1° gennaio dell'ultimo anno disponibile)</t>
  </si>
  <si>
    <t>(pdc U.1.03.02.15.000 "Contratti di servizio pubblico" + pdc U.1.04.03.01.000 "Trasferimenti correnti a imprese controllate" + pdc U.1.04.03.02.000 "Trasferimenti correnti a altre imprese partecipate") / totale spese Titolo I</t>
  </si>
  <si>
    <t>Impegni Macroaggregato 1.7 "Interessi passivi" / Accertamenti primi tre titoli delle Entrate ("Entrate correnti")</t>
  </si>
  <si>
    <t>Impegni voce del pdc U.1.07.06.04.000 "Interessi passivi su anticipazioni di tesoreria" / Impegni Macroaggregato 1.7 "Interessi passivi"</t>
  </si>
  <si>
    <t>Impegni voce del pdc U.1.07.06.02.000 "Interessi di mora" / Impegni Macroaggregato 1.7 "Interessi passivi"</t>
  </si>
  <si>
    <t>Impegni (Macroaggregato 2.2 "Investimenti fissi lordi e acquisto di terreni" + Macroaggregato 2.3 "Contributi agli investimenti") / totale Impegni Tit. I + II</t>
  </si>
  <si>
    <t>Impegni per Macroaggregato 2.2 "Investimenti fissi lordi e acquisto di terreni" / popolazione residente al 1° gennaio (al 1° gennaio dell'esercizio di riferimento o, se non disponibile, al 1° gennaio dell'ultimo anno disponibile)</t>
  </si>
  <si>
    <t>Impegni per Macroaggregato 2.3 "Contributi agli investimenti" / popolazione residente (al 1° gennaio dell'esercizio di riferimento o, se non disponibile, al 1° gennaio dell'ultimo anno disponibile)</t>
  </si>
  <si>
    <t>Impegni per Macroaggregati 2.2 "Investimenti fissi lordi e acquisto di terreni" e 2.3 "Contributi agli investimenti" / popolazione residente (al 1° gennaio dell'esercizio di riferimento o, se non disponibile, al 1° gennaio dell'ultimo anno disponibile)</t>
  </si>
  <si>
    <t>Margine corrente di competenza/[Impegni + relativi FPV (Macroaggregato 2.2 "Investimenti fissi lordi e acquisto di terreni" + Macroaggregato 2.3 "Contributi agli investimenti")] (9)</t>
  </si>
  <si>
    <t>Saldo positivo delle partite finanziarie /[Impegni + relativi FPV (Macroaggregato 2.2 "Investimenti fissi lordi e acquisto di terreni" + Macroaggregato 2.3 "Contributi agli investimenti")](9)</t>
  </si>
  <si>
    <t>Totale residui passivi titolo 1 di competenza dell'esercizio / Totale residui passivi titolo 1 al 31 dicembre</t>
  </si>
  <si>
    <t>Totale residui passivi titolo 2 di competenza dell'esercizio/ Totale residui titolo 2 al 31 dicembre</t>
  </si>
  <si>
    <t>Totale residui passivi titolo 3 di competenza dell'esercizio / Totale residui passivi titolo 3 al 31 dicembre</t>
  </si>
  <si>
    <t>Totale residui attivi titoli 1,2,3 di competenza dell'esercizio / Totale residui attivi titoli 1, 2 e 3 al 31 dicembre</t>
  </si>
  <si>
    <t>Totale residui attivi titolo 4 di competenza dell'esercizio / Totale residui attivi titolo 4 al 31 dicembre</t>
  </si>
  <si>
    <t>Totale residui attivi titolo 5 di competenza dell'esercizio / Totale residui attivi titolo 5 al 31 dicembre</t>
  </si>
  <si>
    <t>Pagamenti di competenza (Macroaggregati 1.3 "Acquisto di beni e servizi" + 2.2 "Investimenti fissi lordi e acquisto di terreni") / Impegni di competenza (Macroaggregati 1.3 "Acquisto di beni e servizi" + 2.2 "Investimenti fissi lordi e acquisto di terreni")</t>
  </si>
  <si>
    <t>Pagamenti c/residui (Macroaggregati 1.3 "Acquisto di beni e servizi" + 2.2 "Investimenti fissi lordi e acquisto di terreni") / stock residui al 1° gennaio (Macroaggregati 1.3 "Acquisto di beni e servizi" + 2.2 "Investimenti fissi lordi e acquisto di terreni")</t>
  </si>
  <si>
    <t>Pagamenti di competenza [Trasferimenti correnti a Amministrazioni Pubbliche (U.1.04.01.00.000) + Trasferimenti di tributi (U.1.05.00.00.000) + Fondi perequativi (U.1.06.00.00.000) + Contributi agli investimenti a Amministrazioni pubbliche (U.2.03.01.00.000) + Altri trasferimenti in conto capitale (U.2.04.01.00.000 + U.2.04.11.00.000 + U.2.04.16.00.000 + U.2.04.21.00.000)] / Impegni di competenza [Trasferimenti correnti a Amministrazioni Pubbliche (U.1.04.01.00.000) + Trasferimenti di tributi (U.1.05.00.00.000) + Fondi perequativi (U.1.06.00.00.000) + Contributi agli investimenti a Amministrazioni pubbliche (U.2.03.01.00.000) + Altri trasferimenti in conto capitale (U.2.04.01.00.000 + U.2.04.11.00.000 + U.2.04.16.00.000 + U.2.04.21.00.000)]</t>
  </si>
  <si>
    <t>Pagamenti in c/residui [Trasferimenti correnti a Amministrazioni Pubbliche (U.1.04.01.00.000) + Trasferimenti di tributi (U.1.05.00.00.000) + Fondi perequativi (U.1.06.00.00.000) + Contributi agli investimenti a Amministrazioni pubbliche (U.2.03.01.00.000) + Altri trasferimenti in conto capitale (U.2.04.01.00.000 + U.2.04.11.00.000 + U.2.04.16.00.000 + U.2.04.21.00.000)] / stock residui al 1° gennaio [Trasferimenti correnti a Amministrazioni Pubbliche (U.1.04.01.00.000) + Trasferimenti di tributi (U.1.05.00.00.000) + Fondi perequativi (U.1.06.00.00.000) + Contributi agli investimenti a Amministrazioni pubbliche (U.2.03.01.00.000) + Altri trasferimenti in conto capitale (U.2.04.01.00.000 + U.2.04.11.00.000 + U.2.04.16.00.000 + U.2.04.21.00.000)]</t>
  </si>
  <si>
    <t>(Totale impegni Titolo 4 della spesa – Impegni estinzioni anticipate) / Debito da finanziamento al 31 dicembre anno precedente (2)</t>
  </si>
  <si>
    <t>[Impegni (Totale 1.7 "Interessi passivi" – "Interessi di mora" (U.1.07.06.02.000) – "Interessi per anticipazioni prestiti" (U.1.07.06.04.000) + Titolo 4 della spesa – estinzioni anticipate) – (Accertamenti Entrate categoria E.4.02.06.00.000 "Contributi agli investimenti direttamente destinati al rimborso di prestiti da amministrazioni pubbliche") + Trasferimenti in conto capitale per assunzione di debiti dell'amministrazione da parte di amministrazioni pubbliche (E.4.03.01.00.000) + Trasferimenti in conto capitale da parte di amministrazioni pubbliche per cancellazione di debiti dell'amministrazione (E.4.03.04.00.000)] / Accertamenti titoli 1, 2 e 3</t>
  </si>
  <si>
    <t>Disavanzo di amministrazione esercizio precedente – Disavanzo di amministrazione esercizio in corso / Totale Disavanzo esercizio precedente (3)</t>
  </si>
  <si>
    <t>Disavanzo di amministrazione esercizio in corso – Disavanzo di amministrazione esercizio precedente / Totale Disavanzo esercizio precedente (3)</t>
  </si>
  <si>
    <r>
      <rPr>
        <sz val="10"/>
        <color indexed="8"/>
        <rFont val="Arial"/>
        <family val="2"/>
      </rPr>
      <t xml:space="preserve">(Fondo pluriennale vincolato corrente e capitale iscritto in entrata del bilancio - Quota del fondo pluriennale vincolato corrente e capitale non utilizzata nel corso dell'esercizio e rinviata agli esercizi successivi) / Fondo pluriennale vincolato corrente e capitale iscritto in entrata nel bilancio </t>
    </r>
    <r>
      <rPr>
        <i/>
        <sz val="10"/>
        <color indexed="8"/>
        <rFont val="Arial"/>
        <family val="2"/>
      </rPr>
      <t>(Per il FPV riferirsi ai valori riportati nell'allegato del rendiconto concernente il FPV, totale delle colonne a) e c)</t>
    </r>
  </si>
  <si>
    <r>
      <rPr>
        <sz val="10"/>
        <color indexed="8"/>
        <rFont val="Arial"/>
        <family val="2"/>
      </rPr>
      <t xml:space="preserve">Totale accertamenti Entrate per conto terzi e partite di giro / Totale accertamenti primi tre titoli delle entrate </t>
    </r>
    <r>
      <rPr>
        <i/>
        <sz val="10"/>
        <color indexed="8"/>
        <rFont val="Arial"/>
        <family val="2"/>
      </rPr>
      <t>(al netto delle operazioni riguardanti la gestione della cassa vincolata)</t>
    </r>
  </si>
  <si>
    <r>
      <rPr>
        <sz val="10"/>
        <color indexed="8"/>
        <rFont val="Arial"/>
        <family val="2"/>
      </rPr>
      <t xml:space="preserve">Totale impegni Uscite per conto terzi e partite di giro / Totale impegni del titolo I della spesa  </t>
    </r>
    <r>
      <rPr>
        <i/>
        <sz val="10"/>
        <color indexed="8"/>
        <rFont val="Arial"/>
        <family val="2"/>
      </rPr>
      <t>(al netto delle operazioni riguardanti la gestione della cassa vincolata)</t>
    </r>
  </si>
  <si>
    <t>Impegni (pdc 1.01.01.004 + 1.01.01.008 "indennità e altri compensi al personale a tempo indeterminato e determinato"+ pdc 1.01.01.003 + 1.01.01.007 "straordinario al personale a tempo indeterminato e determinato" + FPV in uscita concernente il Macroaggregato 1.1 – FPV di entrata concernente il Macroaggregato 1.1) / Impegni (Macroaggregato 1.1 "Redditi di lavoro dipendente" + pdc U.1.02.01.01.000 "IRAP" + FPV in uscita concernente il Macroaggregato 1.1 – FPV in entrata concernente il
Macroaggregato 1.1)</t>
  </si>
  <si>
    <t>% di riscossione prevista nelle previsioni definitive: Previsioni definitive cassa/ (previsioni definitive competenza + residui)</t>
  </si>
  <si>
    <t>di cui incidenza economie di spesa: Economie di competenza/ Totale Economie di competenza</t>
  </si>
  <si>
    <t xml:space="preserve">DATI PER INDICATORI DI BILANCIO - ALLEGATO 2a </t>
  </si>
  <si>
    <t xml:space="preserve"> </t>
  </si>
  <si>
    <t>[ripiano disavanzo a carico dell'esercizio + Impegni (Macroaggregati 1.1 "Redditi di lavoro dipendente" + pdc 1.02.01.01.000 "IRAP"– FPV entrata concernente il Macroaggregato 1.1 + FPV personale in uscita 1.1 + 1.7 "Interessi passivi" + Titolo 4 Rimborso prestiti)] /(Accertamenti primi tre titoli Entrate e trasferimenti in conto capitale per ripiano disavanzi pregressi )</t>
  </si>
  <si>
    <t>E.4.3.7.0.0</t>
  </si>
  <si>
    <t>E.4.3.8.0.0</t>
  </si>
  <si>
    <t>E.4.3.9.0.0</t>
  </si>
  <si>
    <t>Trasferimenti in conto capitale per ripiano disavanzi pregressi da amministrazioni pubbliche</t>
  </si>
  <si>
    <t>Trasferimenti in conto capitale per ripiano disavanzi pregressi da Imprese</t>
  </si>
  <si>
    <t>Trasferimenti in conto capitale per ripiano disavanzi pregressi dall'Unione Europea e dal Resto del Mondo</t>
  </si>
  <si>
    <t>Disavanzo iscritto in spesa del conto del bilancio / (Accertamenti dei titoli 1, 2 e 3 delle entrate e trasferimenti in conto capitale per ripiano disavanzi pregressi)</t>
  </si>
  <si>
    <t>dal rend 2022</t>
  </si>
  <si>
    <t>COMUNE DI CARPEGNA</t>
  </si>
  <si>
    <t>PROVINCIA DI PESARO E URBINO</t>
  </si>
  <si>
    <t>2022</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</si>
</sst>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mc:Ignorable="x14ac x16r2">
  <fonts count="48" x14ac:knownFonts="1">
    <font>
      <sz val="11"/>
      <color theme="1"/>
      <name val="Calibri"/>
      <family val="2"/>
      <scheme val="minor"/>
    </font>
    <font>
      <sz val="10"/>
      <color indexed="8"/>
      <name val="Arial"/>
      <family val="2"/>
    </font>
    <font>
      <b/>
      <sz val="10"/>
      <color indexed="8"/>
      <name val="Arial"/>
      <family val="2"/>
    </font>
    <font>
      <b/>
      <i/>
      <sz val="10"/>
      <color indexed="8"/>
      <name val="Arial"/>
      <family val="2"/>
    </font>
    <font>
      <b/>
      <sz val="8"/>
      <color indexed="8"/>
      <name val="Arial"/>
      <family val="2"/>
    </font>
    <font>
      <b/>
      <sz val="12"/>
      <color indexed="8"/>
      <name val="Arial"/>
      <family val="2"/>
    </font>
    <font>
      <sz val="10"/>
      <name val="Arial"/>
      <family val="2"/>
    </font>
    <font>
      <i/>
      <sz val="10"/>
      <color indexed="8"/>
      <name val="Arial"/>
      <family val="2"/>
    </font>
    <font>
      <sz val="11"/>
      <color indexed="8"/>
      <name val="Arial"/>
      <family val="2"/>
    </font>
    <font>
      <b/>
      <i/>
      <sz val="11"/>
      <color indexed="8"/>
      <name val="Arial"/>
      <family val="2"/>
    </font>
    <font>
      <b/>
      <sz val="9"/>
      <color indexed="8"/>
      <name val="Arial"/>
      <family val="2"/>
    </font>
    <font>
      <sz val="9"/>
      <color indexed="8"/>
      <name val="Arial"/>
      <family val="2"/>
    </font>
    <font>
      <sz val="8"/>
      <color indexed="8"/>
      <name val="Arial"/>
      <family val="2"/>
    </font>
    <font>
      <b/>
      <i/>
      <sz val="9"/>
      <color indexed="8"/>
      <name val="Arial"/>
      <family val="2"/>
    </font>
    <font>
      <sz val="8"/>
      <color indexed="8"/>
      <name val="Arial"/>
      <family val="2"/>
    </font>
    <font>
      <sz val="8"/>
      <color indexed="8"/>
      <name val="Arial"/>
      <family val="2"/>
    </font>
    <font>
      <b/>
      <sz val="8"/>
      <color indexed="8"/>
      <name val="Arial"/>
      <family val="2"/>
    </font>
    <font>
      <sz val="10"/>
      <color indexed="8"/>
      <name val="Arial"/>
      <family val="2"/>
    </font>
    <font>
      <b/>
      <sz val="10"/>
      <color indexed="8"/>
      <name val="Arial"/>
      <family val="2"/>
    </font>
    <font>
      <i/>
      <sz val="10"/>
      <color indexed="8"/>
      <name val="Arial"/>
      <family val="2"/>
    </font>
    <font>
      <b/>
      <sz val="10"/>
      <name val="Arial"/>
      <family val="2"/>
    </font>
    <font>
      <b/>
      <sz val="14"/>
      <name val="Arial"/>
      <family val="2"/>
    </font>
    <font>
      <b/>
      <sz val="11"/>
      <color indexed="8"/>
      <name val="Calibri"/>
      <family val="2"/>
    </font>
    <font>
      <sz val="11"/>
      <color indexed="8"/>
      <name val="Arial"/>
      <family val="2"/>
    </font>
    <font>
      <sz val="9"/>
      <color indexed="8"/>
      <name val="Arial"/>
      <family val="2"/>
    </font>
    <font>
      <sz val="8"/>
      <color indexed="8"/>
      <name val="Arial"/>
      <family val="2"/>
    </font>
    <font>
      <sz val="8"/>
      <color indexed="8"/>
      <name val="Arial"/>
      <family val="2"/>
    </font>
    <font>
      <sz val="7"/>
      <color indexed="8"/>
      <name val="Arial"/>
      <family val="2"/>
    </font>
    <font>
      <sz val="10"/>
      <color indexed="8"/>
      <name val="Arial"/>
      <family val="2"/>
    </font>
    <font>
      <b/>
      <i/>
      <sz val="9"/>
      <color indexed="8"/>
      <name val="Arial"/>
      <family val="2"/>
    </font>
    <font>
      <b/>
      <i/>
      <sz val="12"/>
      <color indexed="8"/>
      <name val="Arial"/>
      <family val="2"/>
    </font>
    <font>
      <b/>
      <sz val="12"/>
      <color indexed="8"/>
      <name val="Arial"/>
      <family val="2"/>
    </font>
    <font>
      <b/>
      <i/>
      <sz val="11"/>
      <color indexed="8"/>
      <name val="Arial"/>
      <family val="2"/>
    </font>
    <font>
      <sz val="10"/>
      <color indexed="8"/>
      <name val="Arial"/>
      <family val="2"/>
    </font>
    <font>
      <b/>
      <sz val="9"/>
      <color indexed="8"/>
      <name val="Arial"/>
      <family val="2"/>
    </font>
    <font>
      <sz val="9"/>
      <color indexed="8"/>
      <name val="Calibri"/>
      <family val="2"/>
    </font>
    <font>
      <b/>
      <sz val="11"/>
      <color indexed="8"/>
      <name val="Arial"/>
      <family val="2"/>
    </font>
    <font>
      <b/>
      <sz val="10"/>
      <color indexed="8"/>
      <name val="Arial"/>
      <family val="2"/>
    </font>
    <font>
      <sz val="20"/>
      <color indexed="8"/>
      <name val="Arial"/>
      <family val="2"/>
    </font>
    <font>
      <sz val="7"/>
      <color indexed="8"/>
      <name val="Arial"/>
      <family val="2"/>
    </font>
    <font>
      <b/>
      <i/>
      <sz val="10"/>
      <color indexed="8"/>
      <name val="Arial"/>
      <family val="2"/>
    </font>
    <font>
      <b/>
      <sz val="13"/>
      <color indexed="62"/>
      <name val="Arial"/>
      <family val="2"/>
    </font>
    <font>
      <b/>
      <sz val="12"/>
      <color indexed="62"/>
      <name val="Arial"/>
      <family val="2"/>
    </font>
    <font>
      <b/>
      <sz val="14"/>
      <color indexed="62"/>
      <name val="Arial"/>
      <family val="2"/>
    </font>
    <font>
      <b/>
      <sz val="8"/>
      <color indexed="8"/>
      <name val="Arial"/>
      <family val="2"/>
    </font>
    <font>
      <sz val="8"/>
      <color indexed="8"/>
      <name val="Calibri"/>
      <family val="2"/>
    </font>
    <font>
      <sz val="8"/>
      <color indexed="0"/>
      <name val="Arial"/>
    </font>
    <font>
      <sz val="11"/>
      <color indexed="0"/>
      <name val="Arial"/>
    </font>
  </fonts>
  <fills count="6">
    <fill>
      <patternFill patternType="none"/>
    </fill>
    <fill>
      <patternFill patternType="gray125"/>
    </fill>
    <fill>
      <patternFill patternType="solid">
        <fgColor indexed="22"/>
        <bgColor indexed="64"/>
      </patternFill>
    </fill>
    <fill>
      <patternFill patternType="solid">
        <fgColor indexed="50"/>
        <bgColor indexed="64"/>
      </patternFill>
    </fill>
    <fill>
      <patternFill patternType="solid">
        <fgColor indexed="51"/>
        <bgColor indexed="64"/>
      </patternFill>
    </fill>
    <fill>
      <patternFill patternType="solid">
        <fgColor indexed="13"/>
        <bgColor indexed="64"/>
      </patternFill>
    </fill>
  </fills>
  <borders count="14">
    <border>
      <start/>
      <end/>
      <top/>
      <bottom/>
      <diagonal/>
    </border>
    <border>
      <start style="thin">
        <color indexed="64"/>
      </start>
      <end style="thin">
        <color indexed="64"/>
      </end>
      <top style="thin">
        <color indexed="64"/>
      </top>
      <bottom style="thin">
        <color indexed="64"/>
      </bottom>
      <diagonal/>
    </border>
    <border>
      <start style="thin">
        <color indexed="8"/>
      </start>
      <end style="thin">
        <color indexed="8"/>
      </end>
      <top style="thin">
        <color indexed="8"/>
      </top>
      <bottom style="thin">
        <color indexed="8"/>
      </bottom>
      <diagonal/>
    </border>
    <border>
      <start style="thin">
        <color indexed="64"/>
      </start>
      <end/>
      <top style="thin">
        <color indexed="64"/>
      </top>
      <bottom style="thin">
        <color indexed="64"/>
      </bottom>
      <diagonal/>
    </border>
    <border>
      <start/>
      <end style="thin">
        <color indexed="64"/>
      </end>
      <top style="thin">
        <color indexed="64"/>
      </top>
      <bottom style="thin">
        <color indexed="64"/>
      </bottom>
      <diagonal/>
    </border>
    <border>
      <start style="thin">
        <color indexed="8"/>
      </start>
      <end/>
      <top style="thin">
        <color indexed="8"/>
      </top>
      <bottom style="thin">
        <color indexed="8"/>
      </bottom>
      <diagonal/>
    </border>
    <border>
      <start style="thin">
        <color indexed="8"/>
      </start>
      <end style="thin">
        <color indexed="8"/>
      </end>
      <top/>
      <bottom style="thin">
        <color indexed="8"/>
      </bottom>
      <diagonal/>
    </border>
    <border>
      <start style="thin">
        <color indexed="8"/>
      </start>
      <end/>
      <top/>
      <bottom style="thin">
        <color indexed="8"/>
      </bottom>
      <diagonal/>
    </border>
    <border>
      <start/>
      <end/>
      <top/>
      <bottom style="thin">
        <color indexed="8"/>
      </bottom>
      <diagonal/>
    </border>
    <border>
      <start/>
      <end style="thin">
        <color indexed="8"/>
      </end>
      <top style="thin">
        <color indexed="8"/>
      </top>
      <bottom style="thin">
        <color indexed="8"/>
      </bottom>
      <diagonal/>
    </border>
    <border>
      <start/>
      <end/>
      <top style="thin">
        <color indexed="8"/>
      </top>
      <bottom style="thin">
        <color indexed="8"/>
      </bottom>
      <diagonal/>
    </border>
    <border>
      <start style="thin">
        <color indexed="8"/>
      </start>
      <end style="thin">
        <color indexed="8"/>
      </end>
      <top style="thin">
        <color indexed="8"/>
      </top>
      <bottom/>
      <diagonal/>
    </border>
    <border>
      <start/>
      <end/>
      <top style="thin">
        <color indexed="8"/>
      </top>
      <bottom/>
      <diagonal/>
    </border>
    <border>
      <start style="thin">
        <color indexed="8"/>
      </start>
      <end style="thin">
        <color indexed="8"/>
      </end>
      <top/>
      <bottom/>
      <diagonal/>
    </border>
  </borders>
  <cellStyleXfs count="1">
    <xf numFmtId="0" fontId="0" fillId="0" borderId="0"/>
  </cellStyleXfs>
  <cellXfs count="191">
    <xf numFmtId="0" fontId="0" fillId="0" borderId="0" xfId="0"/>
    <xf numFmtId="0" fontId="23" fillId="0" borderId="0" xfId="0" applyFont="1" applyAlignment="1">
      <alignment horizontal="center" vertical="center" wrapText="1"/>
    </xf>
    <xf numFmtId="0" fontId="24" fillId="0" borderId="0" xfId="0" applyFont="1" applyAlignment="1">
      <alignment vertical="center"/>
    </xf>
    <xf numFmtId="0" fontId="25" fillId="0" borderId="0" xfId="0" applyFont="1" applyAlignment="1">
      <alignment horizontal="center" vertical="center"/>
    </xf>
    <xf numFmtId="0" fontId="25" fillId="0" borderId="0" xfId="0" applyFont="1" applyAlignment="1">
      <alignment horizontal="center" vertical="center" wrapText="1"/>
    </xf>
    <xf numFmtId="0" fontId="24" fillId="0" borderId="1" xfId="0" applyFont="1" applyBorder="1" applyAlignment="1">
      <alignment vertical="center"/>
    </xf>
    <xf numFmtId="0" fontId="26" fillId="2" borderId="0" xfId="0" applyFont="1" applyFill="1" applyAlignment="1">
      <alignment horizontal="center" vertical="center" wrapText="1"/>
    </xf>
    <xf numFmtId="0" fontId="24" fillId="3" borderId="1" xfId="0" applyFont="1" applyFill="1" applyBorder="1" applyAlignment="1">
      <alignment horizontal="left" vertical="center" wrapText="1"/>
    </xf>
    <xf numFmtId="0" fontId="23" fillId="0" borderId="0" xfId="0" applyFont="1" applyFill="1" applyBorder="1" applyAlignment="1">
      <alignment horizontal="center" vertical="center" wrapText="1"/>
    </xf>
    <xf numFmtId="0" fontId="25" fillId="0" borderId="0" xfId="0" applyFont="1"/>
    <xf numFmtId="0" fontId="26" fillId="2" borderId="1" xfId="0" applyFont="1" applyFill="1" applyBorder="1" applyAlignment="1">
      <alignment horizontal="center" vertical="center" wrapText="1"/>
    </xf>
    <xf numFmtId="0" fontId="27" fillId="2" borderId="1" xfId="0" applyFont="1" applyFill="1" applyBorder="1" applyAlignment="1">
      <alignment horizontal="center" vertical="center" wrapText="1"/>
    </xf>
    <xf numFmtId="0" fontId="24" fillId="4" borderId="1" xfId="0" applyFont="1" applyFill="1" applyBorder="1" applyAlignment="1">
      <alignment horizontal="left" vertical="center" wrapText="1"/>
    </xf>
    <xf numFmtId="0" fontId="23" fillId="0" borderId="0" xfId="0" applyFont="1" applyAlignment="1">
      <alignment vertical="center"/>
    </xf>
    <xf numFmtId="0" fontId="24" fillId="0" borderId="1" xfId="0" applyFont="1" applyBorder="1" applyAlignment="1">
      <alignment horizontal="center" vertical="center" wrapText="1"/>
    </xf>
    <xf numFmtId="0" fontId="28" fillId="0" borderId="2" xfId="0" applyFont="1" applyBorder="1" applyAlignment="1">
      <alignment horizontal="center" vertical="center" wrapText="1"/>
    </xf>
    <xf numFmtId="0" fontId="29" fillId="3" borderId="1" xfId="0" applyFont="1" applyFill="1" applyBorder="1" applyAlignment="1">
      <alignment horizontal="left" vertical="center" wrapText="1"/>
    </xf>
    <xf numFmtId="0" fontId="30" fillId="0" borderId="2" xfId="0" applyFont="1" applyBorder="1" applyAlignment="1">
      <alignment horizontal="center" vertical="center" wrapText="1"/>
    </xf>
    <xf numFmtId="0" fontId="31" fillId="0" borderId="2" xfId="0" applyFont="1" applyFill="1" applyBorder="1" applyAlignment="1">
      <alignment horizontal="center" vertical="center" wrapText="1"/>
    </xf>
    <xf numFmtId="0" fontId="31" fillId="3" borderId="1" xfId="0" applyFont="1" applyFill="1" applyBorder="1" applyAlignment="1">
      <alignment horizontal="left" vertical="center" wrapText="1"/>
    </xf>
    <xf numFmtId="0" fontId="24" fillId="0" borderId="3" xfId="0" applyFont="1" applyBorder="1" applyAlignment="1">
      <alignment horizontal="center" vertical="center" wrapText="1"/>
    </xf>
    <xf numFmtId="0" fontId="23" fillId="0" borderId="1" xfId="0" quotePrefix="1" applyFont="1" applyBorder="1" applyAlignment="1">
      <alignment horizontal="center" vertical="center" wrapText="1"/>
    </xf>
    <xf numFmtId="0" fontId="24" fillId="4" borderId="1" xfId="0" applyFont="1" applyFill="1" applyBorder="1" applyAlignment="1">
      <alignment vertical="center"/>
    </xf>
    <xf numFmtId="0" fontId="32" fillId="0" borderId="1" xfId="0" quotePrefix="1" applyFont="1" applyBorder="1" applyAlignment="1">
      <alignment horizontal="center" vertical="center" wrapText="1"/>
    </xf>
    <xf numFmtId="0" fontId="29" fillId="4" borderId="1" xfId="0" applyFont="1" applyFill="1" applyBorder="1" applyAlignment="1">
      <alignment vertical="center"/>
    </xf>
    <xf numFmtId="0" fontId="23" fillId="0" borderId="1" xfId="0" applyFont="1" applyBorder="1" applyAlignment="1">
      <alignment horizontal="center" vertical="center" wrapText="1"/>
    </xf>
    <xf numFmtId="0" fontId="5" fillId="0" borderId="0" xfId="0" applyFont="1" applyFill="1" applyAlignment="1">
      <alignment horizontal="left"/>
    </xf>
    <xf numFmtId="0" fontId="23" fillId="0" borderId="0" xfId="0" applyFont="1" applyAlignment="1">
      <alignment horizontal="left" vertical="center"/>
    </xf>
    <xf numFmtId="0" fontId="2" fillId="0" borderId="0" xfId="0" applyFont="1" applyFill="1" applyAlignment="1">
      <alignment horizontal="left"/>
    </xf>
    <xf numFmtId="0" fontId="28" fillId="0" borderId="0" xfId="0" applyFont="1" applyAlignment="1"/>
    <xf numFmtId="0" fontId="28" fillId="0" borderId="0" xfId="0" applyFont="1"/>
    <xf numFmtId="0" fontId="28" fillId="0" borderId="0" xfId="0" applyFont="1" applyAlignment="1">
      <alignment horizontal="left"/>
    </xf>
    <xf numFmtId="0" fontId="28" fillId="0" borderId="0" xfId="0" applyFont="1" applyAlignment="1">
      <alignment horizontal="right"/>
    </xf>
    <xf numFmtId="0" fontId="28" fillId="0" borderId="0" xfId="0" applyFont="1" applyAlignment="1">
      <alignment horizontal="center"/>
    </xf>
    <xf numFmtId="4" fontId="23" fillId="0" borderId="0" xfId="0" applyNumberFormat="1" applyFont="1"/>
    <xf numFmtId="4" fontId="25" fillId="0" borderId="4" xfId="0" applyNumberFormat="1" applyFont="1" applyBorder="1" applyAlignment="1">
      <alignment horizontal="right"/>
    </xf>
    <xf numFmtId="4" fontId="23" fillId="0" borderId="0" xfId="0" applyNumberFormat="1" applyFont="1" applyAlignment="1">
      <alignment horizontal="right"/>
    </xf>
    <xf numFmtId="0" fontId="23" fillId="0" borderId="0" xfId="0" applyFont="1"/>
    <xf numFmtId="49" fontId="28" fillId="0" borderId="0" xfId="0" applyNumberFormat="1" applyFont="1" applyAlignment="1">
      <alignment wrapText="1"/>
    </xf>
    <xf numFmtId="0" fontId="33" fillId="0" borderId="0" xfId="0" applyFont="1"/>
    <xf numFmtId="4" fontId="23" fillId="0" borderId="0" xfId="0" applyNumberFormat="1" applyFont="1" applyAlignment="1">
      <alignment horizontal="left"/>
    </xf>
    <xf numFmtId="4" fontId="25" fillId="0" borderId="4" xfId="0" applyNumberFormat="1" applyFont="1" applyFill="1" applyBorder="1" applyAlignment="1">
      <alignment horizontal="right"/>
    </xf>
    <xf numFmtId="4" fontId="25" fillId="0" borderId="1" xfId="0" applyNumberFormat="1" applyFont="1" applyFill="1" applyBorder="1" applyAlignment="1">
      <alignment horizontal="right"/>
    </xf>
    <xf numFmtId="10" fontId="24" fillId="0" borderId="2" xfId="0" applyNumberFormat="1" applyFont="1" applyBorder="1" applyAlignment="1">
      <alignment horizontal="center" vertical="center"/>
    </xf>
    <xf numFmtId="49" fontId="34" fillId="0" borderId="2" xfId="0" applyNumberFormat="1" applyFont="1" applyBorder="1" applyAlignment="1">
      <alignment horizontal="left" vertical="center" wrapText="1"/>
    </xf>
    <xf numFmtId="0" fontId="0" fillId="0" borderId="0" xfId="0" applyAlignment="1">
      <alignment vertical="center"/>
    </xf>
    <xf numFmtId="0" fontId="24" fillId="0" borderId="2" xfId="0" applyFont="1" applyBorder="1" applyAlignment="1">
      <alignment horizontal="left" vertical="center" wrapText="1"/>
    </xf>
    <xf numFmtId="49" fontId="24" fillId="0" borderId="2" xfId="0" applyNumberFormat="1" applyFont="1" applyBorder="1" applyAlignment="1">
      <alignment horizontal="left" vertical="center" wrapText="1"/>
    </xf>
    <xf numFmtId="0" fontId="34" fillId="0" borderId="2" xfId="0" applyFont="1" applyBorder="1" applyAlignment="1">
      <alignment horizontal="left" vertical="center" wrapText="1"/>
    </xf>
    <xf numFmtId="49" fontId="29" fillId="0" borderId="2" xfId="0" applyNumberFormat="1" applyFont="1" applyBorder="1" applyAlignment="1">
      <alignment horizontal="left" vertical="center" wrapText="1"/>
    </xf>
    <xf numFmtId="0" fontId="35" fillId="0" borderId="0" xfId="0" applyFont="1" applyAlignment="1">
      <alignment vertical="top" wrapText="1"/>
    </xf>
    <xf numFmtId="0" fontId="28" fillId="0" borderId="0" xfId="0" applyFont="1" applyAlignment="1">
      <alignment vertical="center"/>
    </xf>
    <xf numFmtId="0" fontId="2" fillId="0" borderId="0" xfId="0" applyFont="1" applyFill="1" applyAlignment="1">
      <alignment horizontal="left" vertical="center"/>
    </xf>
    <xf numFmtId="0" fontId="29" fillId="0" borderId="1" xfId="0" applyFont="1" applyFill="1" applyBorder="1" applyAlignment="1">
      <alignment vertical="center"/>
    </xf>
    <xf numFmtId="0" fontId="36" fillId="0" borderId="1" xfId="0" applyFont="1" applyBorder="1" applyAlignment="1">
      <alignment horizontal="center" vertical="center" wrapText="1"/>
    </xf>
    <xf numFmtId="0" fontId="34" fillId="4" borderId="1" xfId="0" applyFont="1" applyFill="1" applyBorder="1" applyAlignment="1">
      <alignment vertical="center"/>
    </xf>
    <xf numFmtId="49" fontId="28" fillId="0" borderId="0" xfId="0" applyNumberFormat="1" applyFont="1" applyAlignment="1">
      <alignment vertical="center"/>
    </xf>
    <xf numFmtId="49" fontId="28" fillId="0" borderId="0" xfId="0" applyNumberFormat="1" applyFont="1" applyAlignment="1">
      <alignment horizontal="left" vertical="center"/>
    </xf>
    <xf numFmtId="49" fontId="37" fillId="0" borderId="2" xfId="0" quotePrefix="1" applyNumberFormat="1" applyFont="1" applyBorder="1" applyAlignment="1">
      <alignment horizontal="left" vertical="center"/>
    </xf>
    <xf numFmtId="0" fontId="34" fillId="0" borderId="2" xfId="0" applyFont="1" applyBorder="1" applyAlignment="1">
      <alignment horizontal="left" vertical="center"/>
    </xf>
    <xf numFmtId="49" fontId="2" fillId="0" borderId="2" xfId="0" applyNumberFormat="1" applyFont="1" applyBorder="1" applyAlignment="1">
      <alignment horizontal="left" vertical="center" wrapText="1"/>
    </xf>
    <xf numFmtId="49" fontId="37" fillId="0" borderId="2" xfId="0" applyNumberFormat="1" applyFont="1" applyBorder="1" applyAlignment="1">
      <alignment horizontal="left" vertical="center" wrapText="1"/>
    </xf>
    <xf numFmtId="49" fontId="37" fillId="0" borderId="2" xfId="0" applyNumberFormat="1" applyFont="1" applyBorder="1" applyAlignment="1">
      <alignment horizontal="left" vertical="center"/>
    </xf>
    <xf numFmtId="49" fontId="37" fillId="0" borderId="2" xfId="0" quotePrefix="1" applyNumberFormat="1" applyFont="1" applyBorder="1" applyAlignment="1">
      <alignment horizontal="left" vertical="center" wrapText="1"/>
    </xf>
    <xf numFmtId="49" fontId="23" fillId="0" borderId="0" xfId="0" applyNumberFormat="1" applyFont="1" applyAlignment="1">
      <alignment vertical="center"/>
    </xf>
    <xf numFmtId="10" fontId="24" fillId="0" borderId="2" xfId="0" applyNumberFormat="1" applyFont="1" applyFill="1" applyBorder="1" applyAlignment="1">
      <alignment horizontal="center" vertical="center"/>
    </xf>
    <xf numFmtId="14" fontId="23" fillId="0" borderId="0" xfId="0" applyNumberFormat="1" applyFont="1" applyAlignment="1">
      <alignment horizontal="left" vertical="center"/>
    </xf>
    <xf numFmtId="4" fontId="23" fillId="0" borderId="0" xfId="0" applyNumberFormat="1" applyFont="1" applyAlignment="1">
      <alignment horizontal="right" wrapText="1"/>
    </xf>
    <xf numFmtId="0" fontId="0" fillId="0" borderId="0" xfId="0" applyAlignment="1">
      <alignment vertical="center" wrapText="1"/>
    </xf>
    <xf numFmtId="4" fontId="0" fillId="0" borderId="0" xfId="0" applyNumberFormat="1" applyAlignment="1">
      <alignment vertical="center" wrapText="1"/>
    </xf>
    <xf numFmtId="0" fontId="29" fillId="0" borderId="2" xfId="0" applyFont="1" applyBorder="1" applyAlignment="1">
      <alignment horizontal="left" vertical="center" wrapText="1"/>
    </xf>
    <xf numFmtId="0" fontId="23" fillId="2" borderId="0" xfId="0" applyFont="1" applyFill="1" applyAlignment="1">
      <alignment horizontal="center" vertical="center" wrapText="1"/>
    </xf>
    <xf numFmtId="4" fontId="25" fillId="0" borderId="0" xfId="0" applyNumberFormat="1" applyFont="1" applyBorder="1" applyAlignment="1">
      <alignment horizontal="right"/>
    </xf>
    <xf numFmtId="0" fontId="26" fillId="0" borderId="0" xfId="0" applyFont="1" applyFill="1" applyBorder="1" applyAlignment="1">
      <alignment horizontal="center" vertical="center" wrapText="1"/>
    </xf>
    <xf numFmtId="4" fontId="25" fillId="0" borderId="0" xfId="0" applyNumberFormat="1" applyFont="1" applyFill="1" applyBorder="1" applyAlignment="1">
      <alignment horizontal="right"/>
    </xf>
    <xf numFmtId="0" fontId="38" fillId="0" borderId="0" xfId="0" applyFont="1" applyAlignment="1"/>
    <xf numFmtId="0" fontId="12" fillId="0" borderId="2" xfId="0" applyFont="1" applyBorder="1" applyAlignment="1">
      <alignment horizontal="center" vertical="center" wrapText="1"/>
    </xf>
    <xf numFmtId="0" fontId="25" fillId="0" borderId="2" xfId="0" applyFont="1" applyBorder="1" applyAlignment="1">
      <alignment horizontal="center" vertical="center" wrapText="1"/>
    </xf>
    <xf numFmtId="0" fontId="1" fillId="0" borderId="0" xfId="0" applyFont="1" applyFill="1" applyAlignment="1">
      <alignment horizontal="center"/>
    </xf>
    <xf numFmtId="0" fontId="12" fillId="0" borderId="2" xfId="0" applyFont="1" applyFill="1" applyBorder="1" applyAlignment="1">
      <alignment horizontal="center" vertical="center" wrapText="1"/>
    </xf>
    <xf numFmtId="0" fontId="0" fillId="0" borderId="0" xfId="0" applyAlignment="1">
      <alignment horizontal="center"/>
    </xf>
    <xf numFmtId="0" fontId="39" fillId="0" borderId="2" xfId="0" applyFont="1" applyBorder="1" applyAlignment="1">
      <alignment horizontal="center" vertical="top" wrapText="1"/>
    </xf>
    <xf numFmtId="0" fontId="39" fillId="0" borderId="2" xfId="0" applyFont="1" applyFill="1" applyBorder="1" applyAlignment="1">
      <alignment horizontal="center" vertical="top" wrapText="1"/>
    </xf>
    <xf numFmtId="0" fontId="38" fillId="0" borderId="0" xfId="0" applyFont="1" applyAlignment="1">
      <alignment horizontal="center"/>
    </xf>
    <xf numFmtId="0" fontId="37" fillId="0" borderId="2" xfId="0" applyFont="1" applyBorder="1" applyAlignment="1">
      <alignment horizontal="center" vertical="center" wrapText="1"/>
    </xf>
    <xf numFmtId="0" fontId="40" fillId="0" borderId="2" xfId="0" applyFont="1" applyBorder="1" applyAlignment="1">
      <alignment horizontal="center" vertical="center" wrapText="1"/>
    </xf>
    <xf numFmtId="0" fontId="41" fillId="0" borderId="2" xfId="0" applyFont="1" applyBorder="1" applyAlignment="1">
      <alignment horizontal="right" vertical="top"/>
    </xf>
    <xf numFmtId="0" fontId="28" fillId="0" borderId="2" xfId="0" applyFont="1" applyBorder="1" applyAlignment="1">
      <alignment horizontal="left" vertical="top"/>
    </xf>
    <xf numFmtId="0" fontId="42" fillId="0" borderId="2" xfId="0" applyFont="1" applyBorder="1" applyAlignment="1">
      <alignment horizontal="right" vertical="top"/>
    </xf>
    <xf numFmtId="0" fontId="42" fillId="0" borderId="2" xfId="0" applyFont="1" applyBorder="1" applyAlignment="1">
      <alignment horizontal="left" vertical="top"/>
    </xf>
    <xf numFmtId="0" fontId="28" fillId="0" borderId="2" xfId="0" applyFont="1" applyBorder="1" applyAlignment="1">
      <alignment horizontal="left" vertical="top" wrapText="1"/>
    </xf>
    <xf numFmtId="0" fontId="0" fillId="0" borderId="2" xfId="0" applyBorder="1" applyAlignment="1">
      <alignment horizontal="left" vertical="top"/>
    </xf>
    <xf numFmtId="0" fontId="37" fillId="0" borderId="2" xfId="0" applyFont="1" applyBorder="1" applyAlignment="1">
      <alignment horizontal="center" vertical="top" wrapText="1"/>
    </xf>
    <xf numFmtId="0" fontId="0" fillId="0" borderId="2" xfId="0" applyBorder="1" applyAlignment="1">
      <alignment horizontal="center" vertical="top"/>
    </xf>
    <xf numFmtId="0" fontId="6" fillId="0" borderId="0" xfId="0" applyFont="1"/>
    <xf numFmtId="0" fontId="6" fillId="0" borderId="0" xfId="0" applyFont="1" applyAlignment="1">
      <alignment wrapText="1"/>
    </xf>
    <xf numFmtId="0" fontId="1" fillId="0" borderId="5" xfId="0" applyFont="1" applyBorder="1" applyAlignment="1">
      <alignment horizontal="left" vertical="top" wrapText="1"/>
    </xf>
    <xf numFmtId="0" fontId="6" fillId="0" borderId="1" xfId="0" applyFont="1" applyBorder="1" applyAlignment="1">
      <alignment wrapText="1"/>
    </xf>
    <xf numFmtId="0" fontId="28" fillId="0" borderId="5" xfId="0" applyFont="1" applyBorder="1" applyAlignment="1">
      <alignment horizontal="left" vertical="top"/>
    </xf>
    <xf numFmtId="0" fontId="28" fillId="0" borderId="1" xfId="0" applyFont="1" applyBorder="1" applyAlignment="1">
      <alignment horizontal="left" vertical="top"/>
    </xf>
    <xf numFmtId="0" fontId="28" fillId="0" borderId="1" xfId="0" applyFont="1" applyBorder="1" applyAlignment="1">
      <alignment horizontal="left" vertical="top" wrapText="1"/>
    </xf>
    <xf numFmtId="0" fontId="1" fillId="0" borderId="1" xfId="0" applyFont="1" applyBorder="1" applyAlignment="1">
      <alignment horizontal="left" vertical="top" wrapText="1"/>
    </xf>
    <xf numFmtId="0" fontId="28" fillId="0" borderId="0" xfId="0" applyFont="1" applyBorder="1" applyAlignment="1">
      <alignment horizontal="left" vertical="top"/>
    </xf>
    <xf numFmtId="0" fontId="28" fillId="0" borderId="0" xfId="0" applyFont="1" applyBorder="1" applyAlignment="1">
      <alignment horizontal="left" vertical="top" wrapText="1"/>
    </xf>
    <xf numFmtId="0" fontId="1" fillId="0" borderId="0" xfId="0" applyFont="1" applyBorder="1" applyAlignment="1">
      <alignment horizontal="left" vertical="top" wrapText="1"/>
    </xf>
    <xf numFmtId="0" fontId="20" fillId="0" borderId="0" xfId="0" applyFont="1" applyAlignment="1">
      <alignment wrapText="1"/>
    </xf>
    <xf numFmtId="0" fontId="20" fillId="0" borderId="1" xfId="0" applyFont="1" applyBorder="1" applyAlignment="1">
      <alignment wrapText="1"/>
    </xf>
    <xf numFmtId="0" fontId="22" fillId="0" borderId="1" xfId="0" applyFont="1" applyBorder="1" applyAlignment="1">
      <alignment wrapText="1"/>
    </xf>
    <xf numFmtId="0" fontId="21" fillId="0" borderId="1" xfId="0" applyFont="1" applyBorder="1" applyAlignment="1">
      <alignment wrapText="1"/>
    </xf>
    <xf numFmtId="0" fontId="20" fillId="0" borderId="1" xfId="0" applyFont="1" applyBorder="1"/>
    <xf numFmtId="0" fontId="28" fillId="0" borderId="6" xfId="0" applyFont="1" applyBorder="1" applyAlignment="1">
      <alignment horizontal="left" vertical="top"/>
    </xf>
    <xf numFmtId="0" fontId="28" fillId="0" borderId="6" xfId="0" applyFont="1" applyBorder="1" applyAlignment="1">
      <alignment horizontal="left" vertical="top" wrapText="1"/>
    </xf>
    <xf numFmtId="0" fontId="1" fillId="0" borderId="7" xfId="0" applyFont="1" applyBorder="1" applyAlignment="1">
      <alignment horizontal="left" vertical="top" wrapText="1"/>
    </xf>
    <xf numFmtId="0" fontId="6" fillId="0" borderId="1" xfId="0" applyFont="1" applyBorder="1"/>
    <xf numFmtId="0" fontId="28" fillId="0" borderId="0" xfId="0" applyFont="1" applyAlignment="1">
      <alignment vertical="top"/>
    </xf>
    <xf numFmtId="10" fontId="0" fillId="0" borderId="2" xfId="0" applyNumberFormat="1" applyBorder="1" applyAlignment="1">
      <alignment horizontal="center" vertical="top"/>
    </xf>
    <xf numFmtId="0" fontId="1" fillId="0" borderId="2" xfId="0" applyFont="1" applyBorder="1" applyAlignment="1">
      <alignment horizontal="left" vertical="top" wrapText="1"/>
    </xf>
    <xf numFmtId="0" fontId="23" fillId="0" borderId="1" xfId="0" applyFont="1" applyFill="1" applyBorder="1"/>
    <xf numFmtId="0" fontId="28" fillId="5" borderId="2" xfId="0" applyFont="1" applyFill="1" applyBorder="1" applyAlignment="1">
      <alignment horizontal="left" vertical="top"/>
    </xf>
    <xf numFmtId="0" fontId="28" fillId="5" borderId="2" xfId="0" applyFont="1" applyFill="1" applyBorder="1" applyAlignment="1">
      <alignment horizontal="left" vertical="top" wrapText="1"/>
    </xf>
    <xf numFmtId="0" fontId="20" fillId="5" borderId="1" xfId="0" applyFont="1" applyFill="1" applyBorder="1" applyAlignment="1">
      <alignment wrapText="1"/>
    </xf>
    <xf numFmtId="0" fontId="0" fillId="0" borderId="0" xfId="0" applyAlignment="1"/>
    <xf numFmtId="2" fontId="0" fillId="0" borderId="2" xfId="0" applyNumberFormat="1" applyBorder="1" applyAlignment="1">
      <alignment horizontal="center" vertical="top"/>
    </xf>
    <xf numFmtId="0" fontId="1" fillId="5" borderId="5" xfId="0" applyFont="1" applyFill="1" applyBorder="1" applyAlignment="1">
      <alignment horizontal="left" vertical="top" wrapText="1"/>
    </xf>
    <xf numFmtId="10" fontId="0" fillId="0" borderId="2" xfId="0" applyNumberFormat="1" applyFill="1" applyBorder="1" applyAlignment="1">
      <alignment horizontal="center" vertical="top"/>
    </xf>
    <xf numFmtId="4" fontId="25" fillId="0" borderId="1" xfId="0" applyNumberFormat="1" applyFont="1" applyFill="1" applyBorder="1"/>
    <xf numFmtId="0" fontId="25" fillId="0" borderId="0" xfId="0" applyFont="1" applyFill="1"/>
    <xf numFmtId="4" fontId="25" fillId="0" borderId="0" xfId="0" applyNumberFormat="1" applyFont="1" applyFill="1" applyAlignment="1">
      <alignment horizontal="right"/>
    </xf>
    <xf numFmtId="0" fontId="38" fillId="0" borderId="1" xfId="0" applyFont="1" applyFill="1" applyBorder="1" applyAlignment="1">
      <alignment horizontal="center"/>
    </xf>
    <xf numFmtId="0" fontId="25" fillId="0" borderId="1" xfId="0" applyFont="1" applyFill="1" applyBorder="1"/>
    <xf numFmtId="0" fontId="6" fillId="0" borderId="0" xfId="0" applyFont="1" applyFill="1"/>
    <xf numFmtId="4" fontId="0" fillId="0" borderId="2" xfId="0" applyNumberFormat="1" applyBorder="1" applyAlignment="1">
      <alignment horizontal="center" vertical="top"/>
    </xf>
    <xf numFmtId="4" fontId="46" fillId="0" borderId="9" xfId="0" applyNumberFormat="1" applyFont="1" applyFill="1" applyBorder="1" applyAlignment="1" applyProtection="1">
      <alignment horizontal="right"/>
    </xf>
    <xf numFmtId="4" fontId="46" fillId="0" borderId="2" xfId="0" applyNumberFormat="1" applyFont="1" applyFill="1" applyBorder="1" applyAlignment="1" applyProtection="1">
      <alignment horizontal="right"/>
    </xf>
    <xf numFmtId="0" fontId="47" fillId="0" borderId="0" xfId="0" applyNumberFormat="1" applyFont="1" applyFill="1" applyBorder="1" applyAlignment="1" applyProtection="1">
      <alignment horizontal="left" vertical="center"/>
    </xf>
    <xf numFmtId="0" fontId="46" fillId="0" borderId="2" xfId="0" applyNumberFormat="1" applyFont="1" applyFill="1" applyBorder="1" applyAlignment="1" applyProtection="1">
      <alignment horizontal="left"/>
    </xf>
    <xf numFmtId="0" fontId="38" fillId="0" borderId="0" xfId="0" applyFont="1" applyAlignment="1">
      <alignment horizontal="center"/>
    </xf>
    <xf numFmtId="49" fontId="23" fillId="0" borderId="0" xfId="0" applyNumberFormat="1" applyFont="1" applyAlignment="1">
      <alignment horizontal="center" vertical="center" wrapText="1"/>
    </xf>
    <xf numFmtId="49" fontId="0" fillId="0" borderId="0" xfId="0" applyNumberFormat="1" applyAlignment="1">
      <alignment horizontal="center" vertical="center" wrapText="1"/>
    </xf>
    <xf numFmtId="0" fontId="42" fillId="0" borderId="5" xfId="0" applyFont="1" applyBorder="1" applyAlignment="1">
      <alignment horizontal="left" vertical="top"/>
    </xf>
    <xf numFmtId="0" fontId="42" fillId="0" borderId="10" xfId="0" applyFont="1" applyBorder="1" applyAlignment="1">
      <alignment horizontal="left" vertical="top"/>
    </xf>
    <xf numFmtId="0" fontId="41" fillId="0" borderId="5" xfId="0" applyFont="1" applyBorder="1" applyAlignment="1">
      <alignment horizontal="left" vertical="top"/>
    </xf>
    <xf numFmtId="0" fontId="41" fillId="0" borderId="10" xfId="0" applyFont="1" applyBorder="1" applyAlignment="1">
      <alignment horizontal="left" vertical="top"/>
    </xf>
    <xf numFmtId="0" fontId="0" fillId="0" borderId="5" xfId="0" applyBorder="1" applyAlignment="1">
      <alignment horizontal="left" vertical="top"/>
    </xf>
    <xf numFmtId="0" fontId="0" fillId="0" borderId="10" xfId="0" applyBorder="1" applyAlignment="1">
      <alignment horizontal="left" vertical="top"/>
    </xf>
    <xf numFmtId="0" fontId="41" fillId="0" borderId="9" xfId="0" applyFont="1" applyBorder="1" applyAlignment="1">
      <alignment horizontal="left" vertical="top"/>
    </xf>
    <xf numFmtId="0" fontId="2" fillId="0" borderId="8" xfId="0" applyFont="1" applyFill="1" applyBorder="1" applyAlignment="1">
      <alignment horizontal="center" vertical="top"/>
    </xf>
    <xf numFmtId="0" fontId="2" fillId="0" borderId="0" xfId="0" applyFont="1" applyFill="1" applyBorder="1" applyAlignment="1">
      <alignment horizontal="center"/>
    </xf>
    <xf numFmtId="0" fontId="43" fillId="0" borderId="0" xfId="0" applyFont="1" applyFill="1" applyAlignment="1">
      <alignment horizontal="center" vertical="center"/>
    </xf>
    <xf numFmtId="0" fontId="37" fillId="0" borderId="5" xfId="0" applyFont="1" applyBorder="1" applyAlignment="1">
      <alignment horizontal="left" vertical="top" wrapText="1"/>
    </xf>
    <xf numFmtId="0" fontId="37" fillId="0" borderId="9" xfId="0" applyFont="1" applyBorder="1" applyAlignment="1">
      <alignment horizontal="left" vertical="top" wrapText="1"/>
    </xf>
    <xf numFmtId="0" fontId="1" fillId="0" borderId="0" xfId="0" applyFont="1" applyFill="1" applyAlignment="1">
      <alignment horizontal="center"/>
    </xf>
    <xf numFmtId="0" fontId="44" fillId="0" borderId="5" xfId="0" applyFont="1" applyBorder="1" applyAlignment="1">
      <alignment horizontal="center" vertical="top"/>
    </xf>
    <xf numFmtId="0" fontId="44" fillId="0" borderId="10" xfId="0" applyFont="1" applyBorder="1" applyAlignment="1">
      <alignment horizontal="center" vertical="top"/>
    </xf>
    <xf numFmtId="0" fontId="44" fillId="0" borderId="9" xfId="0" applyFont="1" applyBorder="1" applyAlignment="1">
      <alignment horizontal="center" vertical="top"/>
    </xf>
    <xf numFmtId="0" fontId="29" fillId="0" borderId="2" xfId="0" applyFont="1" applyBorder="1" applyAlignment="1">
      <alignment horizontal="left" vertical="center" wrapText="1"/>
    </xf>
    <xf numFmtId="0" fontId="37" fillId="0" borderId="11" xfId="0" applyFont="1" applyBorder="1" applyAlignment="1">
      <alignment horizontal="center" vertical="center" wrapText="1"/>
    </xf>
    <xf numFmtId="0" fontId="37" fillId="0" borderId="6" xfId="0" applyFont="1" applyBorder="1" applyAlignment="1">
      <alignment horizontal="center" vertical="center" wrapText="1"/>
    </xf>
    <xf numFmtId="49" fontId="5" fillId="0" borderId="11" xfId="0" applyNumberFormat="1" applyFont="1" applyBorder="1" applyAlignment="1">
      <alignment horizontal="center" vertical="center" wrapText="1"/>
    </xf>
    <xf numFmtId="49" fontId="31" fillId="0" borderId="6" xfId="0" applyNumberFormat="1" applyFont="1" applyBorder="1" applyAlignment="1">
      <alignment horizontal="center" vertical="center" wrapText="1"/>
    </xf>
    <xf numFmtId="0" fontId="2" fillId="0" borderId="8" xfId="0" applyFont="1" applyFill="1" applyBorder="1" applyAlignment="1">
      <alignment horizontal="center"/>
    </xf>
    <xf numFmtId="0" fontId="0" fillId="0" borderId="0" xfId="0" applyAlignment="1">
      <alignment horizontal="center" vertical="center"/>
    </xf>
    <xf numFmtId="0" fontId="2" fillId="0" borderId="0" xfId="0" applyFont="1" applyFill="1" applyAlignment="1">
      <alignment horizontal="center"/>
    </xf>
    <xf numFmtId="0" fontId="0" fillId="0" borderId="0" xfId="0" applyAlignment="1"/>
    <xf numFmtId="0" fontId="37" fillId="0" borderId="2" xfId="0" applyFont="1" applyBorder="1" applyAlignment="1">
      <alignment horizontal="center" vertical="center" wrapText="1"/>
    </xf>
    <xf numFmtId="0" fontId="23" fillId="0" borderId="0" xfId="0" applyFont="1" applyAlignment="1">
      <alignment horizontal="center" vertical="center"/>
    </xf>
    <xf numFmtId="0" fontId="44" fillId="0" borderId="5" xfId="0" applyFont="1" applyBorder="1" applyAlignment="1">
      <alignment horizontal="center" vertical="center" wrapText="1"/>
    </xf>
    <xf numFmtId="0" fontId="44" fillId="0" borderId="10" xfId="0" applyFont="1" applyBorder="1" applyAlignment="1">
      <alignment horizontal="center" vertical="center" wrapText="1"/>
    </xf>
    <xf numFmtId="0" fontId="44" fillId="0" borderId="9" xfId="0" applyFont="1" applyBorder="1" applyAlignment="1">
      <alignment horizontal="center" vertical="center" wrapText="1"/>
    </xf>
    <xf numFmtId="0" fontId="44" fillId="0" borderId="5" xfId="0" applyFont="1" applyBorder="1" applyAlignment="1">
      <alignment horizontal="center" vertical="center"/>
    </xf>
    <xf numFmtId="0" fontId="45" fillId="0" borderId="9" xfId="0" applyFont="1" applyBorder="1" applyAlignment="1">
      <alignment horizontal="center" vertical="center"/>
    </xf>
    <xf numFmtId="0" fontId="44" fillId="0" borderId="9" xfId="0" applyFont="1" applyBorder="1" applyAlignment="1">
      <alignment horizontal="center" vertical="center"/>
    </xf>
    <xf numFmtId="0" fontId="4" fillId="0" borderId="5" xfId="0" applyFont="1" applyFill="1" applyBorder="1" applyAlignment="1">
      <alignment horizontal="center" vertical="center" wrapText="1"/>
    </xf>
    <xf numFmtId="0" fontId="4" fillId="0" borderId="10" xfId="0" applyFont="1" applyFill="1" applyBorder="1" applyAlignment="1">
      <alignment horizontal="center" vertical="center" wrapText="1"/>
    </xf>
    <xf numFmtId="0" fontId="4" fillId="0" borderId="9" xfId="0" applyFont="1" applyFill="1" applyBorder="1" applyAlignment="1">
      <alignment horizontal="center" vertical="center" wrapText="1"/>
    </xf>
    <xf numFmtId="0" fontId="2" fillId="0" borderId="2" xfId="0" applyFont="1" applyBorder="1" applyAlignment="1">
      <alignment horizontal="center" vertical="center" wrapText="1"/>
    </xf>
    <xf numFmtId="0" fontId="9" fillId="0" borderId="2" xfId="0" applyFont="1" applyBorder="1" applyAlignment="1">
      <alignment horizontal="center" vertical="center" wrapText="1"/>
    </xf>
    <xf numFmtId="0" fontId="32" fillId="0" borderId="2" xfId="0" applyFont="1" applyBorder="1" applyAlignment="1">
      <alignment horizontal="center" vertical="center" wrapText="1"/>
    </xf>
    <xf numFmtId="0" fontId="3" fillId="0" borderId="2" xfId="0" applyFont="1" applyBorder="1" applyAlignment="1">
      <alignment horizontal="center" vertical="center" wrapText="1"/>
    </xf>
    <xf numFmtId="0" fontId="40" fillId="0" borderId="2" xfId="0" applyFont="1" applyBorder="1" applyAlignment="1">
      <alignment horizontal="center" vertical="center" wrapText="1"/>
    </xf>
    <xf numFmtId="0" fontId="32" fillId="0" borderId="2" xfId="0" applyFont="1" applyBorder="1" applyAlignment="1">
      <alignment horizontal="center" vertical="center"/>
    </xf>
    <xf numFmtId="0" fontId="9" fillId="0" borderId="2" xfId="0" applyFont="1" applyBorder="1" applyAlignment="1">
      <alignment horizontal="left" vertical="center" wrapText="1"/>
    </xf>
    <xf numFmtId="0" fontId="32" fillId="0" borderId="2" xfId="0" applyFont="1" applyBorder="1" applyAlignment="1">
      <alignment horizontal="left" vertical="center" wrapText="1"/>
    </xf>
    <xf numFmtId="0" fontId="37" fillId="0" borderId="13" xfId="0" applyFont="1" applyBorder="1" applyAlignment="1">
      <alignment horizontal="center" vertical="center" wrapText="1"/>
    </xf>
    <xf numFmtId="0" fontId="23" fillId="0" borderId="13" xfId="0" applyFont="1" applyBorder="1" applyAlignment="1">
      <alignment horizontal="center" vertical="center" wrapText="1"/>
    </xf>
    <xf numFmtId="0" fontId="23" fillId="0" borderId="6" xfId="0" applyFont="1" applyBorder="1" applyAlignment="1">
      <alignment horizontal="center" vertical="center" wrapText="1"/>
    </xf>
    <xf numFmtId="0" fontId="8" fillId="0" borderId="11" xfId="0" applyFont="1" applyBorder="1" applyAlignment="1">
      <alignment horizontal="center" vertical="center" wrapText="1"/>
    </xf>
    <xf numFmtId="0" fontId="32" fillId="0" borderId="5" xfId="0" applyFont="1" applyBorder="1" applyAlignment="1">
      <alignment horizontal="center" vertical="center" wrapText="1"/>
    </xf>
    <xf numFmtId="0" fontId="23" fillId="0" borderId="9" xfId="0" applyFont="1" applyBorder="1" applyAlignment="1">
      <alignment horizontal="center" vertical="center" wrapText="1"/>
    </xf>
    <xf numFmtId="0" fontId="24" fillId="0" borderId="12" xfId="0" applyFont="1" applyBorder="1" applyAlignment="1">
      <alignment vertical="center" wrapText="1"/>
    </xf>
    <xf numFmtId="0" fontId="35" fillId="0" borderId="12" xfId="0" applyFont="1" applyBorder="1" applyAlignment="1"/>
  </cellXfs>
  <cellStyles count="1">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sharedStrings" Target="sharedStrings.xml"/><Relationship Id="rId3" Type="http://purl.oclc.org/ooxml/officeDocument/relationships/worksheet" Target="worksheets/sheet3.xml"/><Relationship Id="rId7" Type="http://purl.oclc.org/ooxml/officeDocument/relationships/styles" Target="styles.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theme" Target="theme/theme1.xml"/><Relationship Id="rId5" Type="http://purl.oclc.org/ooxml/officeDocument/relationships/worksheet" Target="worksheets/sheet5.xml"/><Relationship Id="rId4" Type="http://purl.oclc.org/ooxml/officeDocument/relationships/worksheet" Target="worksheets/sheet4.xml"/><Relationship Id="rId9" Type="http://purl.oclc.org/ooxml/officeDocument/relationships/calcChain" Target="calcChain.xml"/></Relationships>
</file>

<file path=xl/theme/theme1.xml><?xml version="1.0" encoding="utf-8"?>
<a:theme xmlns:a="http://purl.oclc.org/ooxml/drawingml/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shade val="51%"/>
                <a:satMod val="130%"/>
              </a:schemeClr>
            </a:gs>
            <a:gs pos="80%">
              <a:schemeClr val="phClr">
                <a:shade val="93%"/>
                <a:satMod val="130%"/>
              </a:schemeClr>
            </a:gs>
            <a:gs pos="100%">
              <a:schemeClr val="phClr">
                <a:shade val="94%"/>
                <a:satMod val="135%"/>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purl.oclc.org/ooxml/officeDocument/relationships/printerSettings" Target="../printerSettings/printerSettings1.bin"/></Relationships>
</file>

<file path=xl/worksheets/_rels/sheet2.xml.rels><?xml version="1.0" encoding="UTF-8" standalone="yes"?>
<Relationships xmlns="http://schemas.openxmlformats.org/package/2006/relationships"><Relationship Id="rId1" Type="http://purl.oclc.org/ooxml/officeDocument/relationships/printerSettings" Target="../printerSettings/printerSettings2.bin"/></Relationships>
</file>

<file path=xl/worksheets/_rels/sheet3.xml.rels><?xml version="1.0" encoding="UTF-8" standalone="yes"?>
<Relationships xmlns="http://schemas.openxmlformats.org/package/2006/relationships"><Relationship Id="rId1" Type="http://purl.oclc.org/ooxml/officeDocument/relationships/printerSettings" Target="../printerSettings/printerSettings3.bin"/></Relationships>
</file>

<file path=xl/worksheets/_rels/sheet4.xml.rels><?xml version="1.0" encoding="UTF-8" standalone="yes"?>
<Relationships xmlns="http://schemas.openxmlformats.org/package/2006/relationships"><Relationship Id="rId1" Type="http://purl.oclc.org/ooxml/officeDocument/relationships/printerSettings" Target="../printerSettings/printerSettings4.bin"/></Relationships>
</file>

<file path=xl/worksheets/_rels/sheet5.xml.rels><?xml version="1.0" encoding="UTF-8" standalone="yes"?>
<Relationships xmlns="http://schemas.openxmlformats.org/package/2006/relationships"><Relationship Id="rId1" Type="http://purl.oclc.org/ooxml/officeDocument/relationships/printerSettings" Target="../printerSettings/printerSettings5.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sheetPr>
    <pageSetUpPr fitToPage="1"/>
  </sheetPr>
  <dimension ref="A1:IV267"/>
  <sheetViews>
    <sheetView tabSelected="1" topLeftCell="A20" zoomScale="90" zoomScaleNormal="90" workbookViewId="0">
      <selection activeCell="C31" sqref="C31"/>
    </sheetView>
  </sheetViews>
  <sheetFormatPr defaultColWidth="9" defaultRowHeight="15" x14ac:dyDescent="0.25"/>
  <cols>
    <col min="1" max="1" width="9" style="1"/>
    <col min="2" max="2" width="20.140625" style="1" customWidth="1"/>
    <col min="3" max="3" width="71.7109375" style="2" customWidth="1"/>
    <col min="4" max="4" width="14.85546875" style="9" customWidth="1"/>
    <col min="5" max="17" width="11.42578125" style="9" customWidth="1"/>
    <col min="18" max="18" width="11.42578125" style="37" customWidth="1"/>
    <col min="19" max="19" width="13.5703125" style="37" customWidth="1"/>
    <col min="20" max="20" width="15.140625" style="37" customWidth="1"/>
    <col min="21" max="21" width="17.7109375" style="37" bestFit="1" customWidth="1"/>
    <col min="22" max="22" width="15.7109375" style="37" customWidth="1"/>
    <col min="23" max="23" width="14.28515625" style="37" bestFit="1" customWidth="1"/>
    <col min="24" max="24" width="15" style="37" customWidth="1"/>
    <col min="25" max="25" width="21.7109375" style="37" customWidth="1"/>
    <col min="26" max="26" width="22.28515625" style="37" bestFit="1" customWidth="1"/>
    <col min="27" max="27" width="22.7109375" style="37" customWidth="1"/>
    <col min="28" max="28" width="20.28515625" style="37" bestFit="1" customWidth="1"/>
    <col min="29" max="30" width="20.42578125" style="37" customWidth="1"/>
    <col min="31" max="31" width="22.85546875" style="37" customWidth="1"/>
    <col min="32" max="32" width="22" style="37" customWidth="1"/>
    <col min="33" max="33" width="22.28515625" style="37" customWidth="1"/>
    <col min="34" max="34" width="26.28515625" style="37" customWidth="1"/>
    <col min="35" max="35" width="27.28515625" style="37" customWidth="1"/>
    <col min="36" max="36" width="27.140625" style="37" customWidth="1"/>
    <col min="37" max="256" width="9" style="37"/>
  </cols>
  <sheetData>
    <row r="1" spans="1:28" ht="14.25" customHeight="1" x14ac:dyDescent="0.25">
      <c r="A1" s="136" t="s">
        <v>836</v>
      </c>
      <c r="B1" s="136"/>
      <c r="C1" s="136"/>
      <c r="D1" s="136"/>
      <c r="E1" s="136"/>
      <c r="F1" s="136"/>
      <c r="G1" s="136"/>
      <c r="H1" s="136"/>
      <c r="I1" s="136"/>
      <c r="J1" s="136"/>
      <c r="K1" s="136"/>
      <c r="L1" s="136"/>
      <c r="M1" s="136"/>
      <c r="N1" s="136"/>
      <c r="O1" s="136"/>
      <c r="P1" s="136"/>
      <c r="Q1" s="136"/>
    </row>
    <row r="2" spans="1:28" ht="14.25" customHeight="1" x14ac:dyDescent="0.25">
      <c r="A2" s="136"/>
      <c r="B2" s="136"/>
      <c r="C2" s="136"/>
      <c r="D2" s="136"/>
      <c r="E2" s="136"/>
      <c r="F2" s="136"/>
      <c r="G2" s="136"/>
      <c r="H2" s="136"/>
      <c r="I2" s="136"/>
      <c r="J2" s="136"/>
      <c r="K2" s="136"/>
      <c r="L2" s="136"/>
      <c r="M2" s="136"/>
      <c r="N2" s="136"/>
      <c r="O2" s="136"/>
      <c r="P2" s="136"/>
      <c r="Q2" s="136"/>
    </row>
    <row r="3" spans="1:28" ht="14.25" customHeight="1" x14ac:dyDescent="0.25">
      <c r="D3" s="3" t="s">
        <v>0</v>
      </c>
      <c r="E3" s="3" t="s">
        <v>0</v>
      </c>
      <c r="F3" s="3" t="s">
        <v>0</v>
      </c>
      <c r="G3" s="4" t="s">
        <v>0</v>
      </c>
      <c r="H3" s="4" t="s">
        <v>0</v>
      </c>
      <c r="I3" s="4" t="s">
        <v>0</v>
      </c>
      <c r="J3" s="4" t="s">
        <v>0</v>
      </c>
      <c r="K3" s="4" t="s">
        <v>0</v>
      </c>
      <c r="L3" s="4" t="s">
        <v>0</v>
      </c>
      <c r="M3" s="4" t="s">
        <v>0</v>
      </c>
      <c r="N3" s="4" t="s">
        <v>0</v>
      </c>
      <c r="O3" s="4" t="s">
        <v>0</v>
      </c>
      <c r="P3" s="37"/>
      <c r="Q3" s="37"/>
    </row>
    <row r="4" spans="1:28" ht="45" customHeight="1" x14ac:dyDescent="0.25">
      <c r="A4" s="1" t="s">
        <v>1</v>
      </c>
      <c r="B4" s="1" t="s">
        <v>2</v>
      </c>
      <c r="C4" s="5" t="s">
        <v>3</v>
      </c>
      <c r="D4" s="6" t="s">
        <v>601</v>
      </c>
      <c r="E4" s="6" t="s">
        <v>602</v>
      </c>
      <c r="F4" s="6" t="s">
        <v>641</v>
      </c>
      <c r="G4" s="6" t="s">
        <v>595</v>
      </c>
      <c r="H4" s="6" t="s">
        <v>596</v>
      </c>
      <c r="I4" s="6" t="s">
        <v>597</v>
      </c>
      <c r="J4" s="6" t="s">
        <v>598</v>
      </c>
      <c r="K4" s="6" t="s">
        <v>599</v>
      </c>
      <c r="L4" s="6" t="s">
        <v>603</v>
      </c>
      <c r="M4" s="6" t="s">
        <v>600</v>
      </c>
      <c r="N4" s="6" t="s">
        <v>620</v>
      </c>
      <c r="O4" s="6" t="s">
        <v>621</v>
      </c>
      <c r="P4" s="37"/>
      <c r="Q4" s="37"/>
    </row>
    <row r="5" spans="1:28" ht="14.25" customHeight="1" x14ac:dyDescent="0.25">
      <c r="B5" s="1">
        <v>0</v>
      </c>
      <c r="C5" s="7" t="s">
        <v>628</v>
      </c>
      <c r="D5" s="41">
        <f>D9-D7-D8-D6</f>
        <v>150031.57000000004</v>
      </c>
      <c r="E5" s="42"/>
      <c r="F5" s="42"/>
      <c r="G5" s="42"/>
      <c r="H5" s="42"/>
      <c r="I5" s="42"/>
      <c r="J5" s="42"/>
      <c r="K5" s="42"/>
      <c r="L5" s="42"/>
      <c r="M5" s="42"/>
      <c r="N5" s="42"/>
      <c r="O5" s="42"/>
      <c r="P5" s="36"/>
      <c r="Q5" s="36"/>
      <c r="R5" s="36"/>
      <c r="S5" s="36"/>
      <c r="T5" s="36"/>
      <c r="U5" s="36"/>
      <c r="V5" s="36"/>
      <c r="W5" s="36"/>
      <c r="X5" s="36"/>
      <c r="Y5" s="36"/>
      <c r="Z5" s="36"/>
      <c r="AA5" s="36"/>
      <c r="AB5" s="36"/>
    </row>
    <row r="6" spans="1:28" ht="14.25" customHeight="1" x14ac:dyDescent="0.25">
      <c r="B6" s="1">
        <v>0</v>
      </c>
      <c r="C6" s="7" t="s">
        <v>629</v>
      </c>
      <c r="D6" s="132">
        <v>2763.08</v>
      </c>
      <c r="E6" s="42"/>
      <c r="F6" s="42"/>
      <c r="G6" s="42"/>
      <c r="H6" s="42"/>
      <c r="I6" s="42"/>
      <c r="J6" s="42"/>
      <c r="K6" s="42"/>
      <c r="L6" s="42"/>
      <c r="M6" s="42"/>
      <c r="N6" s="42"/>
      <c r="O6" s="42"/>
      <c r="P6" s="36"/>
      <c r="Q6" s="36"/>
      <c r="R6" s="36"/>
      <c r="S6" s="36"/>
      <c r="T6" s="36"/>
      <c r="U6" s="36"/>
      <c r="V6" s="36"/>
      <c r="W6" s="36"/>
      <c r="X6" s="36"/>
      <c r="Y6" s="36"/>
      <c r="Z6" s="36"/>
      <c r="AA6" s="36"/>
      <c r="AB6" s="36"/>
    </row>
    <row r="7" spans="1:28" ht="14.25" customHeight="1" x14ac:dyDescent="0.25">
      <c r="B7" s="1">
        <v>0</v>
      </c>
      <c r="C7" s="7" t="s">
        <v>630</v>
      </c>
      <c r="D7" s="132">
        <v>120301.75</v>
      </c>
      <c r="E7" s="42"/>
      <c r="F7" s="42"/>
      <c r="G7" s="42"/>
      <c r="H7" s="42"/>
      <c r="I7" s="42"/>
      <c r="J7" s="42"/>
      <c r="K7" s="42"/>
      <c r="L7" s="42"/>
      <c r="M7" s="42"/>
      <c r="N7" s="42"/>
      <c r="O7" s="42"/>
      <c r="P7" s="36"/>
      <c r="Q7" s="36"/>
      <c r="R7" s="36"/>
      <c r="S7" s="36"/>
      <c r="T7" s="36"/>
      <c r="U7" s="36"/>
      <c r="V7" s="36"/>
      <c r="W7" s="36"/>
      <c r="X7" s="36"/>
      <c r="Y7" s="36"/>
      <c r="Z7" s="36"/>
      <c r="AA7" s="36"/>
      <c r="AB7" s="36"/>
    </row>
    <row r="8" spans="1:28" ht="14.25" customHeight="1" x14ac:dyDescent="0.25">
      <c r="B8" s="8">
        <v>0</v>
      </c>
      <c r="C8" s="7" t="s">
        <v>631</v>
      </c>
      <c r="D8" s="132">
        <v>55292.56</v>
      </c>
      <c r="E8" s="42"/>
      <c r="F8" s="42"/>
      <c r="G8" s="42"/>
      <c r="H8" s="42"/>
      <c r="I8" s="42"/>
      <c r="J8" s="42"/>
      <c r="K8" s="42"/>
      <c r="L8" s="42"/>
      <c r="M8" s="42"/>
      <c r="N8" s="42"/>
      <c r="O8" s="42"/>
      <c r="P8" s="36"/>
      <c r="Q8" s="36"/>
      <c r="R8" s="36"/>
      <c r="S8" s="36"/>
      <c r="T8" s="36"/>
      <c r="U8" s="36"/>
      <c r="V8" s="36"/>
      <c r="W8" s="36"/>
      <c r="X8" s="36"/>
      <c r="Y8" s="36"/>
      <c r="Z8" s="36"/>
      <c r="AA8" s="36"/>
      <c r="AB8" s="36"/>
    </row>
    <row r="9" spans="1:28" ht="14.45" customHeight="1" x14ac:dyDescent="0.25">
      <c r="B9" s="8">
        <v>0</v>
      </c>
      <c r="C9" s="7" t="s">
        <v>749</v>
      </c>
      <c r="D9" s="132">
        <v>328388.96000000002</v>
      </c>
      <c r="E9" s="42"/>
      <c r="F9" s="42"/>
      <c r="G9" s="42"/>
      <c r="H9" s="42"/>
      <c r="I9" s="42"/>
      <c r="J9" s="42"/>
      <c r="K9" s="42"/>
      <c r="L9" s="42"/>
      <c r="M9" s="42"/>
      <c r="N9" s="42"/>
      <c r="O9" s="42"/>
      <c r="P9" s="40"/>
      <c r="Q9" s="36"/>
      <c r="R9" s="36"/>
      <c r="S9" s="36"/>
      <c r="T9" s="36"/>
      <c r="U9" s="36"/>
      <c r="V9" s="36"/>
      <c r="W9" s="36"/>
      <c r="X9" s="36"/>
      <c r="Y9" s="36"/>
      <c r="Z9" s="36"/>
      <c r="AA9" s="36"/>
      <c r="AB9" s="36"/>
    </row>
    <row r="10" spans="1:28" ht="14.25" customHeight="1" x14ac:dyDescent="0.25">
      <c r="A10" s="1" t="s">
        <v>837</v>
      </c>
      <c r="B10" s="8">
        <v>0</v>
      </c>
      <c r="C10" s="7" t="s">
        <v>633</v>
      </c>
      <c r="D10" s="41"/>
      <c r="E10" s="132">
        <v>18388.32</v>
      </c>
      <c r="F10" s="41"/>
      <c r="G10" s="42"/>
      <c r="H10" s="42"/>
      <c r="I10" s="42"/>
      <c r="J10" s="42"/>
      <c r="K10" s="42"/>
      <c r="L10" s="42"/>
      <c r="M10" s="42"/>
      <c r="N10" s="42"/>
      <c r="O10" s="42"/>
      <c r="P10" s="36"/>
      <c r="Q10" s="36"/>
      <c r="R10" s="36"/>
      <c r="S10" s="36"/>
      <c r="T10" s="36"/>
      <c r="U10" s="36"/>
      <c r="V10" s="36"/>
      <c r="W10" s="36"/>
      <c r="X10" s="36"/>
      <c r="Y10" s="36"/>
      <c r="Z10" s="36"/>
      <c r="AA10" s="36"/>
      <c r="AB10" s="36"/>
    </row>
    <row r="11" spans="1:28" ht="24" customHeight="1" x14ac:dyDescent="0.25">
      <c r="B11" s="8">
        <v>0</v>
      </c>
      <c r="C11" s="7" t="s">
        <v>4</v>
      </c>
      <c r="D11" s="41"/>
      <c r="E11" s="132">
        <v>17215.97</v>
      </c>
      <c r="F11" s="41"/>
      <c r="G11" s="42"/>
      <c r="H11" s="42"/>
      <c r="I11" s="42"/>
      <c r="J11" s="42"/>
      <c r="K11" s="42"/>
      <c r="L11" s="42"/>
      <c r="M11" s="42"/>
      <c r="N11" s="42"/>
      <c r="O11" s="42"/>
      <c r="P11" s="36"/>
      <c r="Q11" s="36"/>
      <c r="R11" s="36"/>
      <c r="S11" s="36"/>
      <c r="T11" s="36"/>
      <c r="U11" s="36"/>
      <c r="V11" s="36"/>
      <c r="W11" s="36"/>
      <c r="X11" s="36"/>
      <c r="Y11" s="36"/>
      <c r="Z11" s="36"/>
      <c r="AA11" s="36"/>
      <c r="AB11" s="36"/>
    </row>
    <row r="12" spans="1:28" ht="14.25" customHeight="1" x14ac:dyDescent="0.25">
      <c r="B12" s="8">
        <v>0</v>
      </c>
      <c r="C12" s="7" t="s">
        <v>634</v>
      </c>
      <c r="D12" s="41"/>
      <c r="E12" s="132">
        <v>142561.4</v>
      </c>
      <c r="F12" s="41"/>
      <c r="G12" s="42"/>
      <c r="H12" s="42"/>
      <c r="I12" s="42"/>
      <c r="J12" s="42"/>
      <c r="K12" s="42"/>
      <c r="L12" s="42"/>
      <c r="M12" s="42"/>
      <c r="N12" s="42"/>
      <c r="O12" s="42"/>
      <c r="P12" s="67"/>
      <c r="Q12" s="67"/>
      <c r="R12" s="67"/>
      <c r="S12" s="67"/>
      <c r="T12" s="67"/>
      <c r="U12" s="67"/>
      <c r="V12" s="67"/>
      <c r="W12" s="67"/>
      <c r="X12" s="67"/>
      <c r="Y12" s="67"/>
      <c r="Z12" s="67"/>
      <c r="AA12" s="67"/>
      <c r="AB12" s="67"/>
    </row>
    <row r="13" spans="1:28" ht="24" customHeight="1" x14ac:dyDescent="0.25">
      <c r="B13" s="8">
        <v>0</v>
      </c>
      <c r="C13" s="7" t="s">
        <v>635</v>
      </c>
      <c r="D13" s="41"/>
      <c r="E13" s="132">
        <v>27469.47</v>
      </c>
      <c r="F13" s="41"/>
      <c r="G13" s="42"/>
      <c r="H13" s="42"/>
      <c r="I13" s="42"/>
      <c r="J13" s="42"/>
      <c r="K13" s="42"/>
      <c r="L13" s="42"/>
      <c r="M13" s="42"/>
      <c r="N13" s="42"/>
      <c r="O13" s="42"/>
      <c r="P13" s="72"/>
      <c r="Q13" s="72"/>
      <c r="R13" s="72"/>
      <c r="S13" s="74"/>
      <c r="T13" s="36"/>
      <c r="U13" s="36"/>
      <c r="V13" s="36"/>
      <c r="W13" s="36"/>
      <c r="X13" s="36"/>
      <c r="Y13" s="36"/>
      <c r="Z13" s="36"/>
      <c r="AA13" s="36"/>
      <c r="AB13" s="36"/>
    </row>
    <row r="14" spans="1:28" ht="14.25" customHeight="1" x14ac:dyDescent="0.25">
      <c r="B14" s="1" t="s">
        <v>5</v>
      </c>
      <c r="C14" s="7" t="s">
        <v>6</v>
      </c>
      <c r="D14" s="132">
        <v>1198291.18</v>
      </c>
      <c r="E14" s="132">
        <v>1218151.74</v>
      </c>
      <c r="F14" s="132">
        <v>85273.3</v>
      </c>
      <c r="G14" s="132">
        <v>1219275.72</v>
      </c>
      <c r="H14" s="41"/>
      <c r="I14" s="41"/>
      <c r="J14" s="41"/>
      <c r="K14" s="132">
        <v>1282667.51</v>
      </c>
      <c r="L14" s="132">
        <v>1303425.04</v>
      </c>
      <c r="M14" s="132">
        <v>1189048.45</v>
      </c>
      <c r="N14" s="132">
        <v>76328.23</v>
      </c>
      <c r="O14" s="132">
        <v>115500.57</v>
      </c>
      <c r="P14" s="36"/>
      <c r="Q14" s="36"/>
      <c r="R14" s="36"/>
      <c r="S14" s="36"/>
      <c r="T14" s="36"/>
      <c r="U14" s="36"/>
      <c r="V14" s="36"/>
      <c r="W14" s="36"/>
      <c r="X14" s="36"/>
      <c r="Y14" s="36"/>
      <c r="Z14" s="36"/>
      <c r="AA14" s="36"/>
      <c r="AB14" s="36"/>
    </row>
    <row r="15" spans="1:28" ht="14.25" customHeight="1" x14ac:dyDescent="0.25">
      <c r="B15" s="1" t="s">
        <v>7</v>
      </c>
      <c r="C15" s="7" t="s">
        <v>8</v>
      </c>
      <c r="D15" s="41"/>
      <c r="E15" s="42"/>
      <c r="F15" s="41"/>
      <c r="G15" s="132">
        <v>1044335.98</v>
      </c>
      <c r="H15" s="41"/>
      <c r="I15" s="42"/>
      <c r="J15" s="42"/>
      <c r="K15" s="41"/>
      <c r="L15" s="41"/>
      <c r="M15" s="132">
        <v>1009950.74</v>
      </c>
      <c r="N15" s="41"/>
      <c r="O15" s="41"/>
      <c r="P15" s="36"/>
      <c r="Q15" s="36"/>
      <c r="R15" s="36"/>
      <c r="S15" s="36"/>
      <c r="T15" s="36"/>
      <c r="U15" s="36"/>
      <c r="V15" s="36"/>
      <c r="W15" s="36"/>
      <c r="X15" s="36"/>
      <c r="Y15" s="36"/>
      <c r="Z15" s="36"/>
      <c r="AA15" s="36"/>
      <c r="AB15" s="36"/>
    </row>
    <row r="16" spans="1:28" ht="14.25" customHeight="1" x14ac:dyDescent="0.25">
      <c r="B16" s="1" t="s">
        <v>9</v>
      </c>
      <c r="C16" s="7" t="s">
        <v>10</v>
      </c>
      <c r="D16" s="41"/>
      <c r="E16" s="42"/>
      <c r="F16" s="41"/>
      <c r="G16" s="132">
        <v>0</v>
      </c>
      <c r="H16" s="41"/>
      <c r="I16" s="42"/>
      <c r="J16" s="42"/>
      <c r="K16" s="41"/>
      <c r="L16" s="41"/>
      <c r="M16" s="132">
        <v>0</v>
      </c>
      <c r="N16" s="41"/>
      <c r="O16" s="41"/>
      <c r="P16" s="36"/>
      <c r="Q16" s="36"/>
      <c r="R16" s="36"/>
      <c r="S16" s="36"/>
      <c r="T16" s="36"/>
      <c r="U16" s="36"/>
      <c r="V16" s="36"/>
      <c r="W16" s="36"/>
      <c r="X16" s="36"/>
      <c r="Y16" s="36"/>
      <c r="Z16" s="36"/>
      <c r="AA16" s="36"/>
      <c r="AB16" s="36"/>
    </row>
    <row r="17" spans="1:30" ht="14.25" customHeight="1" x14ac:dyDescent="0.25">
      <c r="B17" s="1" t="s">
        <v>11</v>
      </c>
      <c r="C17" s="7" t="s">
        <v>12</v>
      </c>
      <c r="D17" s="132">
        <v>355213.78</v>
      </c>
      <c r="E17" s="132">
        <v>238836.2</v>
      </c>
      <c r="F17" s="132">
        <v>37304.120000000003</v>
      </c>
      <c r="G17" s="132">
        <v>194543.67</v>
      </c>
      <c r="H17" s="41"/>
      <c r="I17" s="41"/>
      <c r="J17" s="41"/>
      <c r="K17" s="132">
        <v>370533.59</v>
      </c>
      <c r="L17" s="132">
        <v>276140.32</v>
      </c>
      <c r="M17" s="132">
        <v>174970.74</v>
      </c>
      <c r="N17" s="132">
        <v>30007.97</v>
      </c>
      <c r="O17" s="132">
        <v>56877.05</v>
      </c>
      <c r="P17" s="36"/>
      <c r="Q17" s="36"/>
      <c r="R17" s="36"/>
      <c r="S17" s="36"/>
      <c r="T17" s="36"/>
      <c r="U17" s="36"/>
      <c r="V17" s="36"/>
      <c r="W17" s="36"/>
      <c r="X17" s="36"/>
      <c r="Y17" s="36"/>
      <c r="Z17" s="36"/>
      <c r="AA17" s="36"/>
      <c r="AB17" s="36"/>
    </row>
    <row r="18" spans="1:30" ht="14.25" customHeight="1" x14ac:dyDescent="0.25">
      <c r="B18" s="1" t="s">
        <v>13</v>
      </c>
      <c r="C18" s="7" t="s">
        <v>14</v>
      </c>
      <c r="D18" s="132">
        <v>223211.22</v>
      </c>
      <c r="E18" s="132">
        <v>240961.26</v>
      </c>
      <c r="F18" s="132">
        <v>22195.16</v>
      </c>
      <c r="G18" s="132">
        <v>171901.63</v>
      </c>
      <c r="H18" s="41"/>
      <c r="I18" s="41"/>
      <c r="J18" s="41"/>
      <c r="K18" s="132">
        <v>246865.02</v>
      </c>
      <c r="L18" s="132">
        <v>263156.42</v>
      </c>
      <c r="M18" s="132">
        <v>166961.81</v>
      </c>
      <c r="N18" s="132">
        <v>27034.98</v>
      </c>
      <c r="O18" s="132">
        <v>27134.98</v>
      </c>
      <c r="P18" s="36"/>
      <c r="Q18" s="36"/>
      <c r="R18" s="36"/>
      <c r="S18" s="36"/>
      <c r="T18" s="36"/>
      <c r="U18" s="36"/>
      <c r="V18" s="36"/>
      <c r="W18" s="36"/>
      <c r="X18" s="36"/>
      <c r="Y18" s="36"/>
      <c r="Z18" s="36"/>
      <c r="AA18" s="36"/>
      <c r="AB18" s="36"/>
    </row>
    <row r="19" spans="1:30" ht="14.25" customHeight="1" x14ac:dyDescent="0.25">
      <c r="B19" s="1" t="s">
        <v>624</v>
      </c>
      <c r="C19" s="7" t="s">
        <v>90</v>
      </c>
      <c r="D19" s="41"/>
      <c r="E19" s="41"/>
      <c r="F19" s="132">
        <v>307499.07</v>
      </c>
      <c r="G19" s="42"/>
      <c r="H19" s="42"/>
      <c r="I19" s="42"/>
      <c r="J19" s="42"/>
      <c r="K19" s="42"/>
      <c r="L19" s="42"/>
      <c r="M19" s="42"/>
      <c r="N19" s="132">
        <v>139005.53</v>
      </c>
      <c r="O19" s="132">
        <v>251780.48000000001</v>
      </c>
      <c r="P19" s="36"/>
      <c r="Q19" s="36"/>
      <c r="R19" s="36"/>
      <c r="S19" s="36"/>
      <c r="T19" s="36"/>
      <c r="U19" s="36"/>
      <c r="V19" s="36"/>
      <c r="W19" s="36"/>
      <c r="X19" s="36"/>
      <c r="Y19" s="36"/>
      <c r="Z19" s="36"/>
      <c r="AA19" s="36"/>
      <c r="AB19" s="36"/>
    </row>
    <row r="20" spans="1:30" ht="24" customHeight="1" x14ac:dyDescent="0.25">
      <c r="B20" s="1" t="s">
        <v>15</v>
      </c>
      <c r="C20" s="7" t="s">
        <v>16</v>
      </c>
      <c r="D20" s="41"/>
      <c r="E20" s="41"/>
      <c r="F20" s="41"/>
      <c r="G20" s="132">
        <v>0</v>
      </c>
      <c r="H20" s="42"/>
      <c r="I20" s="42"/>
      <c r="J20" s="42"/>
      <c r="K20" s="42"/>
      <c r="L20" s="42"/>
      <c r="M20" s="42"/>
      <c r="N20" s="42"/>
      <c r="O20" s="42"/>
      <c r="P20" s="36"/>
      <c r="Q20" s="36"/>
      <c r="R20" s="36"/>
      <c r="S20" s="36"/>
      <c r="T20" s="36"/>
      <c r="U20" s="36"/>
      <c r="V20" s="36"/>
      <c r="W20" s="36"/>
      <c r="X20" s="36"/>
      <c r="Y20" s="36"/>
      <c r="Z20" s="36"/>
      <c r="AA20" s="36"/>
      <c r="AB20" s="36"/>
    </row>
    <row r="21" spans="1:30" ht="24" customHeight="1" x14ac:dyDescent="0.25">
      <c r="B21" s="1" t="s">
        <v>17</v>
      </c>
      <c r="C21" s="7" t="s">
        <v>18</v>
      </c>
      <c r="D21" s="41"/>
      <c r="E21" s="41"/>
      <c r="F21" s="41"/>
      <c r="G21" s="132">
        <v>0</v>
      </c>
      <c r="H21" s="42"/>
      <c r="I21" s="42"/>
      <c r="J21" s="42"/>
      <c r="K21" s="42"/>
      <c r="L21" s="42"/>
      <c r="M21" s="42"/>
      <c r="N21" s="42"/>
      <c r="O21" s="42"/>
      <c r="P21" s="36"/>
      <c r="Q21" s="36"/>
      <c r="R21" s="36"/>
      <c r="S21" s="36"/>
      <c r="T21" s="36"/>
      <c r="U21" s="36"/>
      <c r="V21" s="36"/>
      <c r="W21" s="36"/>
      <c r="X21" s="36"/>
      <c r="Y21" s="36"/>
      <c r="Z21" s="36"/>
      <c r="AA21" s="36"/>
      <c r="AB21" s="36"/>
    </row>
    <row r="22" spans="1:30" ht="24" customHeight="1" x14ac:dyDescent="0.25">
      <c r="B22" s="1" t="s">
        <v>19</v>
      </c>
      <c r="C22" s="7" t="s">
        <v>20</v>
      </c>
      <c r="D22" s="41"/>
      <c r="E22" s="41"/>
      <c r="F22" s="41"/>
      <c r="G22" s="132">
        <v>0</v>
      </c>
      <c r="H22" s="42"/>
      <c r="I22" s="42"/>
      <c r="J22" s="42"/>
      <c r="K22" s="42"/>
      <c r="L22" s="42"/>
      <c r="M22" s="42"/>
      <c r="N22" s="42"/>
      <c r="O22" s="42"/>
      <c r="P22" s="36"/>
      <c r="Q22" s="36"/>
      <c r="R22" s="36"/>
      <c r="S22" s="36"/>
      <c r="T22" s="36"/>
      <c r="U22" s="36"/>
      <c r="V22" s="36"/>
      <c r="W22" s="36"/>
      <c r="X22" s="36"/>
      <c r="Y22" s="36"/>
      <c r="Z22" s="36"/>
      <c r="AA22" s="36"/>
      <c r="AB22" s="36"/>
    </row>
    <row r="23" spans="1:30" ht="14.25" customHeight="1" x14ac:dyDescent="0.25">
      <c r="B23" s="1" t="s">
        <v>21</v>
      </c>
      <c r="C23" s="7" t="s">
        <v>22</v>
      </c>
      <c r="D23" s="41"/>
      <c r="E23" s="41"/>
      <c r="F23" s="132">
        <v>0</v>
      </c>
      <c r="G23" s="42"/>
      <c r="H23" s="42"/>
      <c r="I23" s="42"/>
      <c r="J23" s="42"/>
      <c r="K23" s="42"/>
      <c r="L23" s="42"/>
      <c r="M23" s="42"/>
      <c r="N23" s="132">
        <v>0</v>
      </c>
      <c r="O23" s="132">
        <v>0</v>
      </c>
      <c r="P23" s="36"/>
      <c r="Q23" s="36"/>
      <c r="R23" s="36"/>
      <c r="S23" s="36"/>
      <c r="T23" s="36"/>
      <c r="U23" s="36"/>
      <c r="V23" s="36"/>
      <c r="W23" s="36"/>
      <c r="X23" s="36"/>
      <c r="Y23" s="36"/>
      <c r="Z23" s="36"/>
      <c r="AA23" s="36"/>
      <c r="AB23" s="36"/>
    </row>
    <row r="24" spans="1:30" ht="14.25" customHeight="1" x14ac:dyDescent="0.25">
      <c r="B24" s="1" t="s">
        <v>23</v>
      </c>
      <c r="C24" s="7" t="s">
        <v>24</v>
      </c>
      <c r="D24" s="41"/>
      <c r="E24" s="41"/>
      <c r="F24" s="41"/>
      <c r="G24" s="132">
        <v>0</v>
      </c>
      <c r="H24" s="42"/>
      <c r="I24" s="42"/>
      <c r="J24" s="42"/>
      <c r="K24" s="42"/>
      <c r="L24" s="42"/>
      <c r="M24" s="42"/>
      <c r="N24" s="42"/>
      <c r="O24" s="42"/>
      <c r="P24" s="36"/>
      <c r="Q24" s="36"/>
      <c r="R24" s="36"/>
      <c r="S24" s="36"/>
      <c r="T24" s="36"/>
      <c r="U24" s="36"/>
      <c r="V24" s="36"/>
      <c r="W24" s="36"/>
      <c r="X24" s="36"/>
      <c r="Y24" s="36"/>
      <c r="Z24" s="36"/>
      <c r="AA24" s="36"/>
      <c r="AB24" s="36"/>
    </row>
    <row r="25" spans="1:30" ht="14.25" customHeight="1" x14ac:dyDescent="0.25">
      <c r="B25" s="1" t="s">
        <v>25</v>
      </c>
      <c r="C25" s="7" t="s">
        <v>26</v>
      </c>
      <c r="D25" s="41"/>
      <c r="E25" s="41"/>
      <c r="F25" s="41"/>
      <c r="G25" s="132">
        <v>0</v>
      </c>
      <c r="H25" s="42"/>
      <c r="I25" s="42"/>
      <c r="J25" s="42"/>
      <c r="K25" s="42"/>
      <c r="L25" s="42"/>
      <c r="M25" s="42"/>
      <c r="N25" s="42"/>
      <c r="O25" s="42"/>
      <c r="P25" s="36"/>
      <c r="Q25" s="36"/>
      <c r="R25" s="36"/>
      <c r="S25" s="36"/>
      <c r="T25" s="36"/>
      <c r="U25" s="36"/>
      <c r="V25" s="36"/>
      <c r="W25" s="36"/>
      <c r="X25" s="36"/>
      <c r="Y25" s="36"/>
      <c r="Z25" s="36"/>
      <c r="AA25" s="36"/>
      <c r="AB25" s="36"/>
    </row>
    <row r="26" spans="1:30" ht="15" customHeight="1" x14ac:dyDescent="0.25">
      <c r="B26" s="1" t="s">
        <v>27</v>
      </c>
      <c r="C26" s="7" t="s">
        <v>28</v>
      </c>
      <c r="D26" s="41"/>
      <c r="E26" s="41"/>
      <c r="F26" s="41"/>
      <c r="G26" s="132">
        <v>0</v>
      </c>
      <c r="H26" s="42"/>
      <c r="I26" s="42"/>
      <c r="J26" s="42"/>
      <c r="K26" s="42"/>
      <c r="L26" s="42"/>
      <c r="M26" s="42"/>
      <c r="N26" s="42"/>
      <c r="O26" s="42"/>
      <c r="P26" s="36"/>
      <c r="Q26" s="36"/>
      <c r="R26" s="36"/>
      <c r="S26" s="36"/>
      <c r="T26" s="68"/>
      <c r="U26" s="68"/>
      <c r="V26" s="68"/>
      <c r="W26" s="36"/>
      <c r="X26" s="36"/>
      <c r="Y26" s="36"/>
      <c r="Z26" s="36"/>
      <c r="AA26" s="36"/>
      <c r="AB26" s="36"/>
    </row>
    <row r="27" spans="1:30" ht="15" customHeight="1" x14ac:dyDescent="0.25">
      <c r="B27" s="1" t="s">
        <v>29</v>
      </c>
      <c r="C27" s="7" t="s">
        <v>30</v>
      </c>
      <c r="D27" s="41"/>
      <c r="E27" s="41"/>
      <c r="F27" s="41"/>
      <c r="G27" s="132">
        <v>292528.89</v>
      </c>
      <c r="H27" s="42"/>
      <c r="I27" s="42"/>
      <c r="J27" s="42"/>
      <c r="K27" s="42"/>
      <c r="L27" s="42"/>
      <c r="M27" s="42"/>
      <c r="N27" s="42"/>
      <c r="O27" s="42"/>
      <c r="P27" s="36"/>
      <c r="Q27" s="36"/>
      <c r="R27" s="36"/>
      <c r="S27" s="36"/>
      <c r="T27" s="68"/>
      <c r="U27" s="68"/>
      <c r="V27" s="68"/>
      <c r="W27" s="36"/>
      <c r="X27" s="36"/>
      <c r="Y27" s="36"/>
      <c r="Z27" s="36"/>
      <c r="AA27" s="36"/>
      <c r="AB27" s="36"/>
    </row>
    <row r="28" spans="1:30" ht="15" customHeight="1" x14ac:dyDescent="0.25">
      <c r="B28" s="1" t="s">
        <v>31</v>
      </c>
      <c r="C28" s="7" t="s">
        <v>32</v>
      </c>
      <c r="D28" s="41"/>
      <c r="E28" s="41"/>
      <c r="F28" s="41"/>
      <c r="G28" s="132">
        <v>0</v>
      </c>
      <c r="H28" s="125"/>
      <c r="I28" s="125"/>
      <c r="J28" s="125"/>
      <c r="K28" s="125"/>
      <c r="L28" s="125"/>
      <c r="M28" s="42"/>
      <c r="N28" s="42"/>
      <c r="O28" s="42"/>
      <c r="P28" s="69"/>
      <c r="Q28" s="69"/>
      <c r="R28" s="69"/>
      <c r="S28" s="69"/>
      <c r="T28" s="69"/>
      <c r="U28" s="69"/>
      <c r="V28" s="69"/>
      <c r="W28" s="69"/>
      <c r="X28" s="69"/>
      <c r="Y28" s="69"/>
      <c r="Z28" s="69"/>
      <c r="AA28" s="69"/>
      <c r="AB28" s="34"/>
    </row>
    <row r="29" spans="1:30" ht="24" customHeight="1" x14ac:dyDescent="0.25">
      <c r="A29" s="137" t="s">
        <v>846</v>
      </c>
      <c r="B29" s="71" t="s">
        <v>839</v>
      </c>
      <c r="C29" s="7" t="s">
        <v>842</v>
      </c>
      <c r="D29" s="41"/>
      <c r="E29" s="41"/>
      <c r="F29" s="41"/>
      <c r="G29" s="132">
        <v>0</v>
      </c>
      <c r="H29" s="42"/>
      <c r="I29" s="42"/>
      <c r="J29" s="42"/>
      <c r="K29" s="42"/>
      <c r="L29" s="42"/>
      <c r="M29" s="42"/>
      <c r="N29" s="41"/>
      <c r="O29" s="41"/>
      <c r="P29" s="36"/>
      <c r="Q29" s="36"/>
      <c r="R29" s="36"/>
      <c r="S29" s="36"/>
      <c r="T29" s="36"/>
      <c r="U29" s="36"/>
      <c r="V29" s="36"/>
      <c r="W29" s="36"/>
      <c r="X29" s="36"/>
      <c r="Y29" s="36"/>
      <c r="Z29" s="36"/>
      <c r="AA29" s="36"/>
      <c r="AB29" s="36"/>
    </row>
    <row r="30" spans="1:30" ht="14.25" customHeight="1" x14ac:dyDescent="0.25">
      <c r="A30" s="138"/>
      <c r="B30" s="71" t="s">
        <v>840</v>
      </c>
      <c r="C30" s="7" t="s">
        <v>843</v>
      </c>
      <c r="D30" s="41"/>
      <c r="E30" s="41"/>
      <c r="F30" s="41"/>
      <c r="G30" s="132">
        <v>0</v>
      </c>
      <c r="H30" s="42"/>
      <c r="I30" s="42"/>
      <c r="J30" s="42"/>
      <c r="K30" s="42"/>
      <c r="L30" s="42"/>
      <c r="M30" s="42"/>
      <c r="N30" s="41"/>
      <c r="O30" s="41"/>
      <c r="P30" s="36"/>
      <c r="Q30" s="36"/>
      <c r="R30" s="36"/>
      <c r="S30" s="36"/>
      <c r="T30" s="36"/>
      <c r="U30" s="36"/>
      <c r="V30" s="36"/>
      <c r="W30" s="36"/>
      <c r="X30" s="36"/>
      <c r="Y30" s="36"/>
      <c r="Z30" s="36"/>
      <c r="AA30" s="36"/>
      <c r="AB30" s="36"/>
    </row>
    <row r="31" spans="1:30" ht="24" customHeight="1" x14ac:dyDescent="0.25">
      <c r="A31" s="138"/>
      <c r="B31" s="71" t="s">
        <v>841</v>
      </c>
      <c r="C31" s="7" t="s">
        <v>844</v>
      </c>
      <c r="D31" s="41"/>
      <c r="E31" s="41"/>
      <c r="F31" s="41"/>
      <c r="G31" s="132">
        <v>0</v>
      </c>
      <c r="H31" s="42"/>
      <c r="I31" s="42"/>
      <c r="J31" s="42"/>
      <c r="K31" s="42"/>
      <c r="L31" s="42"/>
      <c r="M31" s="42"/>
      <c r="N31" s="41"/>
      <c r="O31" s="41"/>
      <c r="P31" s="36"/>
      <c r="Q31" s="36"/>
      <c r="R31" s="36"/>
      <c r="S31" s="36"/>
      <c r="T31" s="36"/>
      <c r="U31" s="36"/>
      <c r="V31" s="36"/>
      <c r="W31" s="36"/>
      <c r="X31" s="36"/>
      <c r="Y31" s="36"/>
      <c r="Z31" s="36"/>
      <c r="AA31" s="36"/>
      <c r="AB31" s="36"/>
    </row>
    <row r="32" spans="1:30" ht="15" customHeight="1" x14ac:dyDescent="0.25">
      <c r="C32" s="5"/>
      <c r="D32" s="3" t="s">
        <v>33</v>
      </c>
      <c r="E32" s="3" t="s">
        <v>33</v>
      </c>
      <c r="F32" s="4" t="s">
        <v>33</v>
      </c>
      <c r="G32" s="4" t="s">
        <v>33</v>
      </c>
      <c r="H32" s="4" t="s">
        <v>33</v>
      </c>
      <c r="I32" s="4" t="s">
        <v>33</v>
      </c>
      <c r="J32" s="4" t="s">
        <v>33</v>
      </c>
      <c r="K32" s="4" t="s">
        <v>33</v>
      </c>
      <c r="L32" s="4" t="s">
        <v>33</v>
      </c>
      <c r="M32" s="4" t="s">
        <v>33</v>
      </c>
      <c r="N32" s="4" t="s">
        <v>33</v>
      </c>
      <c r="O32" s="4" t="s">
        <v>33</v>
      </c>
      <c r="P32" s="4"/>
      <c r="Q32" s="37"/>
      <c r="AB32" s="68"/>
      <c r="AC32" s="68"/>
      <c r="AD32" s="68"/>
    </row>
    <row r="33" spans="1:22" ht="45" customHeight="1" x14ac:dyDescent="0.25">
      <c r="A33" s="1" t="s">
        <v>1</v>
      </c>
      <c r="B33" s="1" t="s">
        <v>2</v>
      </c>
      <c r="C33" s="5" t="s">
        <v>3</v>
      </c>
      <c r="D33" s="6" t="s">
        <v>593</v>
      </c>
      <c r="E33" s="6" t="s">
        <v>594</v>
      </c>
      <c r="F33" s="10" t="s">
        <v>625</v>
      </c>
      <c r="G33" s="6" t="s">
        <v>605</v>
      </c>
      <c r="H33" s="6" t="s">
        <v>606</v>
      </c>
      <c r="I33" s="6" t="s">
        <v>607</v>
      </c>
      <c r="J33" s="6" t="s">
        <v>608</v>
      </c>
      <c r="K33" s="6" t="s">
        <v>599</v>
      </c>
      <c r="L33" s="6" t="s">
        <v>603</v>
      </c>
      <c r="M33" s="6" t="s">
        <v>609</v>
      </c>
      <c r="N33" s="6" t="s">
        <v>622</v>
      </c>
      <c r="O33" s="6" t="s">
        <v>623</v>
      </c>
      <c r="P33" s="11" t="s">
        <v>604</v>
      </c>
      <c r="Q33" s="11" t="s">
        <v>34</v>
      </c>
      <c r="R33" s="11" t="s">
        <v>35</v>
      </c>
      <c r="S33" s="11" t="s">
        <v>632</v>
      </c>
      <c r="T33" s="6" t="s">
        <v>759</v>
      </c>
      <c r="U33" s="68"/>
      <c r="V33" s="68"/>
    </row>
    <row r="34" spans="1:22" ht="15" customHeight="1" x14ac:dyDescent="0.25">
      <c r="B34" s="1">
        <v>0</v>
      </c>
      <c r="C34" s="12" t="s">
        <v>36</v>
      </c>
      <c r="D34" s="132">
        <v>0</v>
      </c>
      <c r="E34" s="132">
        <v>0</v>
      </c>
      <c r="F34" s="42"/>
      <c r="G34" s="42"/>
      <c r="H34" s="42"/>
      <c r="I34" s="42"/>
      <c r="J34" s="42"/>
      <c r="K34" s="42"/>
      <c r="L34" s="42"/>
      <c r="M34" s="42"/>
      <c r="N34" s="42"/>
      <c r="O34" s="42"/>
      <c r="P34" s="42"/>
      <c r="Q34" s="42"/>
      <c r="R34" s="42"/>
      <c r="S34" s="132">
        <v>0</v>
      </c>
      <c r="T34" s="42"/>
      <c r="U34" s="68"/>
      <c r="V34" s="68"/>
    </row>
    <row r="35" spans="1:22" ht="28.5" customHeight="1" x14ac:dyDescent="0.25">
      <c r="B35" s="1" t="s">
        <v>37</v>
      </c>
      <c r="C35" s="12" t="s">
        <v>38</v>
      </c>
      <c r="D35" s="41"/>
      <c r="E35" s="41"/>
      <c r="F35" s="42"/>
      <c r="G35" s="42"/>
      <c r="H35" s="42"/>
      <c r="I35" s="42"/>
      <c r="J35" s="42"/>
      <c r="K35" s="42"/>
      <c r="L35" s="42"/>
      <c r="M35" s="42"/>
      <c r="N35" s="42"/>
      <c r="O35" s="42"/>
      <c r="P35" s="42"/>
      <c r="Q35" s="42"/>
      <c r="R35" s="42"/>
      <c r="S35" s="117"/>
      <c r="T35" s="42"/>
      <c r="U35" s="68"/>
      <c r="V35" s="68"/>
    </row>
    <row r="36" spans="1:22" ht="15" customHeight="1" x14ac:dyDescent="0.25">
      <c r="B36" s="1" t="s">
        <v>39</v>
      </c>
      <c r="C36" s="12" t="s">
        <v>40</v>
      </c>
      <c r="D36" s="41"/>
      <c r="E36" s="41"/>
      <c r="F36" s="132">
        <v>656657.13</v>
      </c>
      <c r="G36" s="132">
        <v>1439873.26</v>
      </c>
      <c r="H36" s="132">
        <v>618059.49</v>
      </c>
      <c r="I36" s="42"/>
      <c r="J36" s="42"/>
      <c r="K36" s="42"/>
      <c r="L36" s="42"/>
      <c r="M36" s="42"/>
      <c r="N36" s="132">
        <v>334900.5</v>
      </c>
      <c r="O36" s="132">
        <v>394395.7</v>
      </c>
      <c r="P36" s="42"/>
      <c r="Q36" s="42"/>
      <c r="R36" s="42"/>
      <c r="S36" s="117"/>
      <c r="T36" s="42"/>
      <c r="U36" s="68"/>
      <c r="V36" s="68"/>
    </row>
    <row r="37" spans="1:22" ht="15" customHeight="1" x14ac:dyDescent="0.25">
      <c r="A37" s="71"/>
      <c r="B37" s="1" t="s">
        <v>41</v>
      </c>
      <c r="C37" s="12" t="s">
        <v>42</v>
      </c>
      <c r="D37" s="41"/>
      <c r="E37" s="41"/>
      <c r="F37" s="42"/>
      <c r="G37" s="132">
        <v>438257.39</v>
      </c>
      <c r="H37" s="42"/>
      <c r="I37" s="42"/>
      <c r="J37" s="42"/>
      <c r="K37" s="42"/>
      <c r="L37" s="42"/>
      <c r="M37" s="42"/>
      <c r="N37" s="42"/>
      <c r="O37" s="42"/>
      <c r="P37" s="42"/>
      <c r="Q37" s="42"/>
      <c r="R37" s="42"/>
      <c r="S37" s="117"/>
      <c r="T37" s="42"/>
      <c r="U37" s="68"/>
      <c r="V37" s="68"/>
    </row>
    <row r="38" spans="1:22" ht="24" customHeight="1" x14ac:dyDescent="0.25">
      <c r="B38" s="1" t="s">
        <v>43</v>
      </c>
      <c r="C38" s="12" t="s">
        <v>44</v>
      </c>
      <c r="D38" s="41"/>
      <c r="E38" s="41"/>
      <c r="F38" s="42"/>
      <c r="G38" s="132">
        <v>48524.56</v>
      </c>
      <c r="H38" s="42"/>
      <c r="I38" s="42"/>
      <c r="J38" s="42"/>
      <c r="K38" s="42"/>
      <c r="L38" s="42"/>
      <c r="M38" s="42"/>
      <c r="N38" s="42"/>
      <c r="O38" s="42"/>
      <c r="P38" s="42"/>
      <c r="Q38" s="42"/>
      <c r="R38" s="42"/>
      <c r="S38" s="117"/>
      <c r="T38" s="42"/>
      <c r="U38" s="68"/>
      <c r="V38" s="68"/>
    </row>
    <row r="39" spans="1:22" ht="24" customHeight="1" x14ac:dyDescent="0.25">
      <c r="B39" s="1" t="s">
        <v>45</v>
      </c>
      <c r="C39" s="12" t="s">
        <v>46</v>
      </c>
      <c r="D39" s="41"/>
      <c r="E39" s="41"/>
      <c r="F39" s="42"/>
      <c r="G39" s="132">
        <v>0</v>
      </c>
      <c r="H39" s="42"/>
      <c r="I39" s="42"/>
      <c r="J39" s="42"/>
      <c r="K39" s="42"/>
      <c r="L39" s="42"/>
      <c r="M39" s="42"/>
      <c r="N39" s="42"/>
      <c r="O39" s="42"/>
      <c r="P39" s="42"/>
      <c r="Q39" s="42"/>
      <c r="R39" s="42"/>
      <c r="S39" s="117"/>
      <c r="T39" s="42"/>
      <c r="U39" s="68"/>
      <c r="V39" s="68"/>
    </row>
    <row r="40" spans="1:22" ht="15" customHeight="1" x14ac:dyDescent="0.25">
      <c r="B40" s="1" t="s">
        <v>47</v>
      </c>
      <c r="C40" s="12" t="s">
        <v>48</v>
      </c>
      <c r="D40" s="41"/>
      <c r="E40" s="41"/>
      <c r="F40" s="42"/>
      <c r="G40" s="132">
        <v>8382.6299999999992</v>
      </c>
      <c r="H40" s="42"/>
      <c r="I40" s="42"/>
      <c r="J40" s="42"/>
      <c r="K40" s="42"/>
      <c r="L40" s="42"/>
      <c r="M40" s="42"/>
      <c r="N40" s="42"/>
      <c r="O40" s="42"/>
      <c r="P40" s="42"/>
      <c r="Q40" s="42"/>
      <c r="R40" s="42"/>
      <c r="S40" s="117"/>
      <c r="T40" s="42"/>
      <c r="U40" s="68"/>
      <c r="V40" s="68"/>
    </row>
    <row r="41" spans="1:22" ht="15" customHeight="1" x14ac:dyDescent="0.25">
      <c r="B41" s="1" t="s">
        <v>49</v>
      </c>
      <c r="C41" s="12" t="s">
        <v>50</v>
      </c>
      <c r="D41" s="41"/>
      <c r="E41" s="41"/>
      <c r="F41" s="42"/>
      <c r="G41" s="132">
        <v>0</v>
      </c>
      <c r="H41" s="42"/>
      <c r="I41" s="42"/>
      <c r="J41" s="42"/>
      <c r="K41" s="42"/>
      <c r="L41" s="42"/>
      <c r="M41" s="42"/>
      <c r="N41" s="42"/>
      <c r="O41" s="42"/>
      <c r="P41" s="42"/>
      <c r="Q41" s="42"/>
      <c r="R41" s="42"/>
      <c r="S41" s="117"/>
      <c r="T41" s="42"/>
      <c r="U41" s="68"/>
      <c r="V41" s="68"/>
    </row>
    <row r="42" spans="1:22" ht="28.5" customHeight="1" x14ac:dyDescent="0.25">
      <c r="B42" s="1" t="s">
        <v>51</v>
      </c>
      <c r="C42" s="12" t="s">
        <v>52</v>
      </c>
      <c r="D42" s="41"/>
      <c r="E42" s="126"/>
      <c r="F42" s="42"/>
      <c r="G42" s="132">
        <v>22329.59</v>
      </c>
      <c r="H42" s="42"/>
      <c r="I42" s="42"/>
      <c r="J42" s="42"/>
      <c r="K42" s="42"/>
      <c r="L42" s="42"/>
      <c r="M42" s="42"/>
      <c r="N42" s="42"/>
      <c r="O42" s="42"/>
      <c r="P42" s="42"/>
      <c r="Q42" s="42"/>
      <c r="R42" s="42"/>
      <c r="S42" s="117"/>
      <c r="T42" s="42"/>
      <c r="U42" s="68"/>
      <c r="V42" s="68"/>
    </row>
    <row r="43" spans="1:22" ht="15" customHeight="1" x14ac:dyDescent="0.25">
      <c r="A43" s="71"/>
      <c r="B43" s="1" t="s">
        <v>53</v>
      </c>
      <c r="C43" s="12" t="s">
        <v>54</v>
      </c>
      <c r="D43" s="41"/>
      <c r="E43" s="41"/>
      <c r="F43" s="42"/>
      <c r="G43" s="132">
        <v>31731.81</v>
      </c>
      <c r="H43" s="42"/>
      <c r="I43" s="42"/>
      <c r="J43" s="42"/>
      <c r="K43" s="42"/>
      <c r="L43" s="42"/>
      <c r="M43" s="42"/>
      <c r="N43" s="42"/>
      <c r="O43" s="42"/>
      <c r="P43" s="42"/>
      <c r="Q43" s="42"/>
      <c r="R43" s="42"/>
      <c r="S43" s="117"/>
      <c r="T43" s="42"/>
      <c r="U43" s="68"/>
      <c r="V43" s="68"/>
    </row>
    <row r="44" spans="1:22" ht="15" customHeight="1" x14ac:dyDescent="0.25">
      <c r="B44" s="1" t="s">
        <v>55</v>
      </c>
      <c r="C44" s="12" t="s">
        <v>750</v>
      </c>
      <c r="D44" s="41"/>
      <c r="E44" s="41"/>
      <c r="F44" s="132">
        <v>593911.81999999995</v>
      </c>
      <c r="G44" s="132">
        <v>832586.36</v>
      </c>
      <c r="H44" s="42"/>
      <c r="I44" s="132">
        <v>568914.99</v>
      </c>
      <c r="J44" s="132">
        <v>498680.67</v>
      </c>
      <c r="K44" s="42"/>
      <c r="L44" s="41"/>
      <c r="M44" s="42"/>
      <c r="N44" s="42"/>
      <c r="O44" s="42"/>
      <c r="P44" s="42"/>
      <c r="Q44" s="42"/>
      <c r="R44" s="42"/>
      <c r="S44" s="117"/>
      <c r="T44" s="42"/>
      <c r="U44" s="68"/>
      <c r="V44" s="68"/>
    </row>
    <row r="45" spans="1:22" ht="15" customHeight="1" x14ac:dyDescent="0.25">
      <c r="B45" s="1" t="s">
        <v>56</v>
      </c>
      <c r="C45" s="12" t="s">
        <v>57</v>
      </c>
      <c r="D45" s="41"/>
      <c r="E45" s="41"/>
      <c r="F45" s="42"/>
      <c r="G45" s="132">
        <v>0</v>
      </c>
      <c r="H45" s="42"/>
      <c r="I45" s="42"/>
      <c r="J45" s="42"/>
      <c r="K45" s="42"/>
      <c r="L45" s="42"/>
      <c r="M45" s="42"/>
      <c r="N45" s="42"/>
      <c r="O45" s="42"/>
      <c r="P45" s="42"/>
      <c r="Q45" s="42"/>
      <c r="R45" s="42"/>
      <c r="S45" s="117"/>
      <c r="T45" s="42"/>
      <c r="U45" s="68"/>
      <c r="V45" s="68"/>
    </row>
    <row r="46" spans="1:22" ht="15" customHeight="1" x14ac:dyDescent="0.25">
      <c r="B46" s="1" t="s">
        <v>610</v>
      </c>
      <c r="C46" s="12" t="s">
        <v>611</v>
      </c>
      <c r="D46" s="41"/>
      <c r="E46" s="41"/>
      <c r="F46" s="42"/>
      <c r="G46" s="132">
        <v>12104.03</v>
      </c>
      <c r="H46" s="42"/>
      <c r="I46" s="42"/>
      <c r="J46" s="42"/>
      <c r="K46" s="42"/>
      <c r="L46" s="42"/>
      <c r="M46" s="42"/>
      <c r="N46" s="42"/>
      <c r="O46" s="42"/>
      <c r="P46" s="42"/>
      <c r="Q46" s="42"/>
      <c r="R46" s="42"/>
      <c r="S46" s="117"/>
      <c r="T46" s="42"/>
      <c r="U46" s="68"/>
      <c r="V46" s="68"/>
    </row>
    <row r="47" spans="1:22" ht="15" customHeight="1" x14ac:dyDescent="0.25">
      <c r="B47" s="1" t="s">
        <v>58</v>
      </c>
      <c r="C47" s="12" t="s">
        <v>59</v>
      </c>
      <c r="D47" s="41"/>
      <c r="E47" s="41"/>
      <c r="F47" s="42"/>
      <c r="G47" s="132">
        <v>0</v>
      </c>
      <c r="H47" s="42"/>
      <c r="I47" s="42"/>
      <c r="J47" s="42"/>
      <c r="K47" s="42"/>
      <c r="L47" s="42"/>
      <c r="M47" s="42"/>
      <c r="N47" s="42"/>
      <c r="O47" s="42"/>
      <c r="P47" s="42"/>
      <c r="Q47" s="42"/>
      <c r="R47" s="42"/>
      <c r="S47" s="117"/>
      <c r="T47" s="42"/>
      <c r="U47" s="68"/>
      <c r="V47" s="68"/>
    </row>
    <row r="48" spans="1:22" ht="15" customHeight="1" x14ac:dyDescent="0.25">
      <c r="B48" s="1" t="s">
        <v>612</v>
      </c>
      <c r="C48" s="12" t="s">
        <v>614</v>
      </c>
      <c r="D48" s="41"/>
      <c r="E48" s="41"/>
      <c r="F48" s="127"/>
      <c r="G48" s="132">
        <v>361098.76</v>
      </c>
      <c r="H48" s="42"/>
      <c r="I48" s="42"/>
      <c r="J48" s="42"/>
      <c r="K48" s="42"/>
      <c r="L48" s="41"/>
      <c r="M48" s="42"/>
      <c r="N48" s="42"/>
      <c r="O48" s="42"/>
      <c r="P48" s="42"/>
      <c r="Q48" s="42"/>
      <c r="R48" s="42"/>
      <c r="S48" s="117"/>
      <c r="T48" s="42"/>
      <c r="U48" s="68"/>
      <c r="V48" s="68"/>
    </row>
    <row r="49" spans="1:22" ht="15" customHeight="1" x14ac:dyDescent="0.25">
      <c r="B49" s="1" t="s">
        <v>613</v>
      </c>
      <c r="C49" s="12" t="s">
        <v>615</v>
      </c>
      <c r="D49" s="41"/>
      <c r="E49" s="41"/>
      <c r="F49" s="42"/>
      <c r="G49" s="132">
        <v>0</v>
      </c>
      <c r="H49" s="42"/>
      <c r="I49" s="42"/>
      <c r="J49" s="42"/>
      <c r="K49" s="42"/>
      <c r="L49" s="42"/>
      <c r="M49" s="42"/>
      <c r="N49" s="42"/>
      <c r="O49" s="42"/>
      <c r="P49" s="42"/>
      <c r="Q49" s="42"/>
      <c r="R49" s="42"/>
      <c r="S49" s="117"/>
      <c r="T49" s="42"/>
      <c r="U49" s="68"/>
      <c r="V49" s="68"/>
    </row>
    <row r="50" spans="1:22" ht="15" customHeight="1" x14ac:dyDescent="0.25">
      <c r="B50" s="1" t="s">
        <v>616</v>
      </c>
      <c r="C50" s="12" t="s">
        <v>617</v>
      </c>
      <c r="D50" s="41"/>
      <c r="E50" s="41"/>
      <c r="F50" s="42"/>
      <c r="G50" s="132">
        <v>0</v>
      </c>
      <c r="H50" s="42"/>
      <c r="I50" s="42"/>
      <c r="J50" s="42"/>
      <c r="K50" s="42"/>
      <c r="L50" s="41"/>
      <c r="M50" s="127"/>
      <c r="N50" s="127"/>
      <c r="O50" s="127"/>
      <c r="P50" s="42"/>
      <c r="Q50" s="42"/>
      <c r="R50" s="42"/>
      <c r="S50" s="117"/>
      <c r="T50" s="42"/>
      <c r="U50" s="68"/>
      <c r="V50" s="68"/>
    </row>
    <row r="51" spans="1:22" ht="15" customHeight="1" x14ac:dyDescent="0.25">
      <c r="B51" s="1" t="s">
        <v>752</v>
      </c>
      <c r="C51" s="12" t="s">
        <v>751</v>
      </c>
      <c r="D51" s="41"/>
      <c r="E51" s="41"/>
      <c r="F51" s="132">
        <v>21175.43</v>
      </c>
      <c r="G51" s="132">
        <v>31416.45</v>
      </c>
      <c r="H51" s="42"/>
      <c r="I51" s="132">
        <v>11790.12</v>
      </c>
      <c r="J51" s="132">
        <v>20675.43</v>
      </c>
      <c r="K51" s="42"/>
      <c r="L51" s="41"/>
      <c r="M51" s="42"/>
      <c r="N51" s="42"/>
      <c r="O51" s="42"/>
      <c r="P51" s="42"/>
      <c r="Q51" s="42"/>
      <c r="R51" s="42"/>
      <c r="S51" s="117"/>
      <c r="T51" s="42"/>
      <c r="U51" s="68"/>
      <c r="V51" s="68"/>
    </row>
    <row r="52" spans="1:22" ht="15" customHeight="1" x14ac:dyDescent="0.25">
      <c r="B52" s="1" t="s">
        <v>754</v>
      </c>
      <c r="C52" s="12" t="s">
        <v>753</v>
      </c>
      <c r="D52" s="41"/>
      <c r="E52" s="41"/>
      <c r="F52" s="132">
        <v>0</v>
      </c>
      <c r="G52" s="132">
        <v>0</v>
      </c>
      <c r="H52" s="42"/>
      <c r="I52" s="132">
        <v>0</v>
      </c>
      <c r="J52" s="132">
        <v>0</v>
      </c>
      <c r="K52" s="42"/>
      <c r="L52" s="41"/>
      <c r="M52" s="42"/>
      <c r="N52" s="42"/>
      <c r="O52" s="42"/>
      <c r="P52" s="42"/>
      <c r="Q52" s="42"/>
      <c r="R52" s="42"/>
      <c r="S52" s="117"/>
      <c r="T52" s="42"/>
      <c r="U52" s="68"/>
      <c r="V52" s="68"/>
    </row>
    <row r="53" spans="1:22" ht="15" customHeight="1" x14ac:dyDescent="0.25">
      <c r="B53" s="1" t="s">
        <v>755</v>
      </c>
      <c r="C53" s="12" t="s">
        <v>756</v>
      </c>
      <c r="D53" s="41"/>
      <c r="E53" s="41"/>
      <c r="F53" s="132">
        <v>0</v>
      </c>
      <c r="G53" s="132">
        <v>0</v>
      </c>
      <c r="H53" s="42"/>
      <c r="I53" s="132">
        <v>0</v>
      </c>
      <c r="J53" s="132">
        <v>0</v>
      </c>
      <c r="K53" s="42"/>
      <c r="L53" s="42"/>
      <c r="M53" s="42"/>
      <c r="N53" s="42"/>
      <c r="O53" s="42"/>
      <c r="P53" s="42"/>
      <c r="Q53" s="42"/>
      <c r="R53" s="42"/>
      <c r="S53" s="117"/>
      <c r="T53" s="42"/>
      <c r="U53" s="68"/>
      <c r="V53" s="68"/>
    </row>
    <row r="54" spans="1:22" ht="15" customHeight="1" x14ac:dyDescent="0.25">
      <c r="B54" s="1" t="s">
        <v>60</v>
      </c>
      <c r="C54" s="12" t="s">
        <v>61</v>
      </c>
      <c r="D54" s="41"/>
      <c r="E54" s="41"/>
      <c r="F54" s="42"/>
      <c r="G54" s="132">
        <v>15162.39</v>
      </c>
      <c r="H54" s="42"/>
      <c r="I54" s="42"/>
      <c r="J54" s="42"/>
      <c r="K54" s="42"/>
      <c r="L54" s="42"/>
      <c r="M54" s="42"/>
      <c r="N54" s="42"/>
      <c r="O54" s="42"/>
      <c r="P54" s="42"/>
      <c r="Q54" s="42"/>
      <c r="R54" s="42"/>
      <c r="S54" s="117"/>
      <c r="T54" s="42"/>
      <c r="U54" s="68"/>
      <c r="V54" s="68"/>
    </row>
    <row r="55" spans="1:22" ht="15" customHeight="1" x14ac:dyDescent="0.25">
      <c r="B55" s="1" t="s">
        <v>62</v>
      </c>
      <c r="C55" s="12" t="s">
        <v>63</v>
      </c>
      <c r="D55" s="41"/>
      <c r="E55" s="41"/>
      <c r="F55" s="42"/>
      <c r="G55" s="132">
        <v>0</v>
      </c>
      <c r="H55" s="42"/>
      <c r="I55" s="42"/>
      <c r="J55" s="42"/>
      <c r="K55" s="42"/>
      <c r="L55" s="42"/>
      <c r="M55" s="42"/>
      <c r="N55" s="42"/>
      <c r="O55" s="42"/>
      <c r="P55" s="42"/>
      <c r="Q55" s="42"/>
      <c r="R55" s="42"/>
      <c r="S55" s="117"/>
      <c r="T55" s="42"/>
      <c r="U55" s="68"/>
      <c r="V55" s="68"/>
    </row>
    <row r="56" spans="1:22" ht="15" customHeight="1" x14ac:dyDescent="0.25">
      <c r="B56" s="1" t="s">
        <v>64</v>
      </c>
      <c r="C56" s="12" t="s">
        <v>65</v>
      </c>
      <c r="D56" s="41"/>
      <c r="E56" s="132">
        <v>0</v>
      </c>
      <c r="F56" s="42"/>
      <c r="G56" s="132">
        <v>0</v>
      </c>
      <c r="H56" s="42"/>
      <c r="I56" s="42"/>
      <c r="J56" s="42"/>
      <c r="K56" s="42"/>
      <c r="L56" s="42"/>
      <c r="M56" s="42"/>
      <c r="N56" s="42"/>
      <c r="O56" s="42"/>
      <c r="P56" s="42"/>
      <c r="Q56" s="42"/>
      <c r="R56" s="42"/>
      <c r="S56" s="117"/>
      <c r="T56" s="42"/>
      <c r="U56" s="68"/>
      <c r="V56" s="68"/>
    </row>
    <row r="57" spans="1:22" ht="28.5" customHeight="1" x14ac:dyDescent="0.25">
      <c r="A57" s="1" t="s">
        <v>66</v>
      </c>
      <c r="B57" s="1" t="s">
        <v>67</v>
      </c>
      <c r="C57" s="12" t="s">
        <v>68</v>
      </c>
      <c r="D57" s="41"/>
      <c r="E57" s="132">
        <v>59055</v>
      </c>
      <c r="F57" s="42"/>
      <c r="G57" s="42"/>
      <c r="H57" s="42"/>
      <c r="I57" s="42"/>
      <c r="J57" s="42"/>
      <c r="K57" s="42"/>
      <c r="L57" s="42"/>
      <c r="M57" s="42"/>
      <c r="N57" s="42"/>
      <c r="O57" s="42"/>
      <c r="P57" s="42"/>
      <c r="Q57" s="42"/>
      <c r="R57" s="42"/>
      <c r="S57" s="117"/>
      <c r="T57" s="42"/>
    </row>
    <row r="58" spans="1:22" ht="14.25" customHeight="1" x14ac:dyDescent="0.25">
      <c r="B58" s="1" t="s">
        <v>69</v>
      </c>
      <c r="C58" s="12" t="s">
        <v>70</v>
      </c>
      <c r="D58" s="41"/>
      <c r="E58" s="41"/>
      <c r="F58" s="132">
        <v>400796.01</v>
      </c>
      <c r="G58" s="132">
        <v>468094.36</v>
      </c>
      <c r="H58" s="132">
        <v>398032.94</v>
      </c>
      <c r="I58" s="42"/>
      <c r="J58" s="42"/>
      <c r="K58" s="42"/>
      <c r="L58" s="42"/>
      <c r="M58" s="42"/>
      <c r="N58" s="132">
        <v>198346.97</v>
      </c>
      <c r="O58" s="132">
        <v>328973.83</v>
      </c>
      <c r="P58" s="42"/>
      <c r="Q58" s="42"/>
      <c r="R58" s="42"/>
      <c r="S58" s="117"/>
      <c r="T58" s="42"/>
    </row>
    <row r="59" spans="1:22" ht="28.5" customHeight="1" x14ac:dyDescent="0.25">
      <c r="B59" s="1" t="s">
        <v>71</v>
      </c>
      <c r="C59" s="12" t="s">
        <v>72</v>
      </c>
      <c r="D59" s="41"/>
      <c r="E59" s="41"/>
      <c r="F59" s="42"/>
      <c r="G59" s="42"/>
      <c r="H59" s="42"/>
      <c r="I59" s="42"/>
      <c r="J59" s="42"/>
      <c r="K59" s="42"/>
      <c r="L59" s="41"/>
      <c r="M59" s="42"/>
      <c r="N59" s="42"/>
      <c r="O59" s="42"/>
      <c r="P59" s="42"/>
      <c r="Q59" s="42"/>
      <c r="R59" s="42"/>
      <c r="S59" s="117"/>
      <c r="T59" s="42"/>
    </row>
    <row r="60" spans="1:22" ht="14.25" customHeight="1" x14ac:dyDescent="0.25">
      <c r="B60" s="1" t="s">
        <v>618</v>
      </c>
      <c r="C60" s="12" t="s">
        <v>757</v>
      </c>
      <c r="D60" s="41"/>
      <c r="E60" s="41"/>
      <c r="F60" s="42"/>
      <c r="G60" s="132">
        <v>155006.88</v>
      </c>
      <c r="H60" s="42"/>
      <c r="I60" s="42"/>
      <c r="J60" s="42"/>
      <c r="K60" s="42"/>
      <c r="L60" s="41"/>
      <c r="M60" s="42"/>
      <c r="N60" s="42"/>
      <c r="O60" s="42"/>
      <c r="P60" s="42"/>
      <c r="Q60" s="42"/>
      <c r="R60" s="42"/>
      <c r="S60" s="117"/>
      <c r="T60" s="42"/>
    </row>
    <row r="61" spans="1:22" ht="14.25" customHeight="1" x14ac:dyDescent="0.25">
      <c r="B61" s="1" t="s">
        <v>73</v>
      </c>
      <c r="C61" s="12" t="s">
        <v>74</v>
      </c>
      <c r="D61" s="41"/>
      <c r="E61" s="41"/>
      <c r="F61" s="132">
        <v>400796.01</v>
      </c>
      <c r="G61" s="132">
        <v>468094.36</v>
      </c>
      <c r="H61" s="42"/>
      <c r="I61" s="132">
        <v>269747.39</v>
      </c>
      <c r="J61" s="132">
        <v>267406.08000000002</v>
      </c>
      <c r="K61" s="42"/>
      <c r="L61" s="42"/>
      <c r="M61" s="42"/>
      <c r="N61" s="42"/>
      <c r="O61" s="42"/>
      <c r="P61" s="42"/>
      <c r="Q61" s="42"/>
      <c r="R61" s="42"/>
      <c r="S61" s="117"/>
      <c r="T61" s="132">
        <v>353002.43</v>
      </c>
    </row>
    <row r="62" spans="1:22" ht="24" customHeight="1" x14ac:dyDescent="0.25">
      <c r="B62" s="1" t="s">
        <v>619</v>
      </c>
      <c r="C62" s="12" t="s">
        <v>758</v>
      </c>
      <c r="D62" s="41"/>
      <c r="E62" s="41"/>
      <c r="F62" s="42"/>
      <c r="G62" s="132">
        <v>0</v>
      </c>
      <c r="H62" s="42"/>
      <c r="I62" s="42"/>
      <c r="J62" s="42"/>
      <c r="K62" s="42"/>
      <c r="L62" s="42"/>
      <c r="M62" s="42"/>
      <c r="N62" s="42"/>
      <c r="O62" s="42"/>
      <c r="P62" s="42"/>
      <c r="Q62" s="42"/>
      <c r="R62" s="42"/>
      <c r="S62" s="117"/>
      <c r="T62" s="42"/>
    </row>
    <row r="63" spans="1:22" ht="14.25" customHeight="1" x14ac:dyDescent="0.25">
      <c r="B63" s="1" t="s">
        <v>75</v>
      </c>
      <c r="C63" s="12" t="s">
        <v>76</v>
      </c>
      <c r="D63" s="41"/>
      <c r="E63" s="41"/>
      <c r="F63" s="42"/>
      <c r="G63" s="132">
        <v>0</v>
      </c>
      <c r="H63" s="42"/>
      <c r="I63" s="42"/>
      <c r="J63" s="42"/>
      <c r="K63" s="42"/>
      <c r="L63" s="41"/>
      <c r="M63" s="42"/>
      <c r="N63" s="42"/>
      <c r="O63" s="42"/>
      <c r="P63" s="42"/>
      <c r="Q63" s="42"/>
      <c r="R63" s="42"/>
      <c r="S63" s="117"/>
      <c r="T63" s="132">
        <v>0</v>
      </c>
    </row>
    <row r="64" spans="1:22" ht="14.25" customHeight="1" x14ac:dyDescent="0.25">
      <c r="B64" s="1" t="s">
        <v>77</v>
      </c>
      <c r="C64" s="12" t="s">
        <v>78</v>
      </c>
      <c r="D64" s="41"/>
      <c r="E64" s="41"/>
      <c r="F64" s="132">
        <v>0</v>
      </c>
      <c r="G64" s="132">
        <v>0</v>
      </c>
      <c r="H64" s="42"/>
      <c r="I64" s="132">
        <v>0</v>
      </c>
      <c r="J64" s="132">
        <v>0</v>
      </c>
      <c r="K64" s="42"/>
      <c r="L64" s="41"/>
      <c r="M64" s="42"/>
      <c r="N64" s="42"/>
      <c r="O64" s="42"/>
      <c r="P64" s="42"/>
      <c r="Q64" s="42"/>
      <c r="R64" s="42"/>
      <c r="S64" s="117"/>
      <c r="T64" s="42"/>
    </row>
    <row r="65" spans="1:20" ht="24" customHeight="1" x14ac:dyDescent="0.25">
      <c r="B65" s="1" t="s">
        <v>79</v>
      </c>
      <c r="C65" s="12" t="s">
        <v>80</v>
      </c>
      <c r="D65" s="41"/>
      <c r="E65" s="41"/>
      <c r="F65" s="132">
        <v>0</v>
      </c>
      <c r="G65" s="132">
        <v>0</v>
      </c>
      <c r="H65" s="42"/>
      <c r="I65" s="132">
        <v>0</v>
      </c>
      <c r="J65" s="132">
        <v>0</v>
      </c>
      <c r="K65" s="42"/>
      <c r="L65" s="41"/>
      <c r="M65" s="42"/>
      <c r="N65" s="42"/>
      <c r="O65" s="42"/>
      <c r="P65" s="42"/>
      <c r="Q65" s="42"/>
      <c r="R65" s="42"/>
      <c r="S65" s="117"/>
      <c r="T65" s="42"/>
    </row>
    <row r="66" spans="1:20" ht="24" customHeight="1" x14ac:dyDescent="0.25">
      <c r="B66" s="1" t="s">
        <v>81</v>
      </c>
      <c r="C66" s="12" t="s">
        <v>82</v>
      </c>
      <c r="D66" s="41"/>
      <c r="E66" s="41"/>
      <c r="F66" s="132">
        <v>0</v>
      </c>
      <c r="G66" s="132">
        <v>0</v>
      </c>
      <c r="H66" s="42"/>
      <c r="I66" s="132">
        <v>0</v>
      </c>
      <c r="J66" s="132">
        <v>0</v>
      </c>
      <c r="K66" s="42"/>
      <c r="L66" s="41"/>
      <c r="M66" s="42"/>
      <c r="N66" s="42"/>
      <c r="O66" s="42"/>
      <c r="P66" s="42"/>
      <c r="Q66" s="42"/>
      <c r="R66" s="42"/>
      <c r="S66" s="117"/>
      <c r="T66" s="42"/>
    </row>
    <row r="67" spans="1:20" ht="24" customHeight="1" x14ac:dyDescent="0.25">
      <c r="B67" s="1" t="s">
        <v>83</v>
      </c>
      <c r="C67" s="12" t="s">
        <v>84</v>
      </c>
      <c r="D67" s="41"/>
      <c r="E67" s="41"/>
      <c r="F67" s="132">
        <v>0</v>
      </c>
      <c r="G67" s="132">
        <v>0</v>
      </c>
      <c r="H67" s="42"/>
      <c r="I67" s="132">
        <v>0</v>
      </c>
      <c r="J67" s="132">
        <v>0</v>
      </c>
      <c r="K67" s="42"/>
      <c r="L67" s="41"/>
      <c r="M67" s="42"/>
      <c r="N67" s="42"/>
      <c r="O67" s="42"/>
      <c r="P67" s="42"/>
      <c r="Q67" s="42"/>
      <c r="R67" s="42"/>
      <c r="S67" s="117"/>
      <c r="T67" s="42"/>
    </row>
    <row r="68" spans="1:20" ht="24" customHeight="1" x14ac:dyDescent="0.25">
      <c r="B68" s="1" t="s">
        <v>85</v>
      </c>
      <c r="C68" s="12" t="s">
        <v>86</v>
      </c>
      <c r="D68" s="41"/>
      <c r="E68" s="41"/>
      <c r="F68" s="132">
        <v>0</v>
      </c>
      <c r="G68" s="132">
        <v>0</v>
      </c>
      <c r="H68" s="42"/>
      <c r="I68" s="132">
        <v>0</v>
      </c>
      <c r="J68" s="132">
        <v>0</v>
      </c>
      <c r="K68" s="42"/>
      <c r="L68" s="42"/>
      <c r="M68" s="42"/>
      <c r="N68" s="42"/>
      <c r="O68" s="42"/>
      <c r="P68" s="42"/>
      <c r="Q68" s="42"/>
      <c r="R68" s="42"/>
      <c r="S68" s="117"/>
      <c r="T68" s="42"/>
    </row>
    <row r="69" spans="1:20" ht="14.25" customHeight="1" x14ac:dyDescent="0.25">
      <c r="B69" s="1" t="s">
        <v>87</v>
      </c>
      <c r="C69" s="12" t="s">
        <v>88</v>
      </c>
      <c r="D69" s="41"/>
      <c r="E69" s="41"/>
      <c r="F69" s="132">
        <v>0</v>
      </c>
      <c r="G69" s="42"/>
      <c r="H69" s="132">
        <v>0</v>
      </c>
      <c r="I69" s="42"/>
      <c r="J69" s="42"/>
      <c r="K69" s="42"/>
      <c r="L69" s="42"/>
      <c r="M69" s="42"/>
      <c r="N69" s="132">
        <v>0</v>
      </c>
      <c r="O69" s="132">
        <v>0</v>
      </c>
      <c r="P69" s="42"/>
      <c r="Q69" s="42"/>
      <c r="R69" s="42"/>
      <c r="S69" s="117"/>
      <c r="T69" s="42"/>
    </row>
    <row r="70" spans="1:20" ht="14.25" customHeight="1" x14ac:dyDescent="0.25">
      <c r="B70" s="1" t="s">
        <v>89</v>
      </c>
      <c r="C70" s="12" t="s">
        <v>90</v>
      </c>
      <c r="D70" s="41"/>
      <c r="E70" s="41"/>
      <c r="F70" s="42"/>
      <c r="G70" s="132">
        <v>41238.65</v>
      </c>
      <c r="H70" s="42"/>
      <c r="I70" s="42"/>
      <c r="J70" s="42"/>
      <c r="K70" s="42"/>
      <c r="L70" s="42"/>
      <c r="M70" s="42"/>
      <c r="N70" s="42"/>
      <c r="O70" s="42"/>
      <c r="P70" s="42"/>
      <c r="Q70" s="42"/>
      <c r="R70" s="42"/>
      <c r="S70" s="117"/>
      <c r="T70" s="42"/>
    </row>
    <row r="71" spans="1:20" ht="14.25" customHeight="1" x14ac:dyDescent="0.25">
      <c r="B71" s="1" t="s">
        <v>91</v>
      </c>
      <c r="C71" s="12" t="s">
        <v>30</v>
      </c>
      <c r="D71" s="41"/>
      <c r="E71" s="41"/>
      <c r="F71" s="42"/>
      <c r="G71" s="132">
        <v>292528.89</v>
      </c>
      <c r="H71" s="42"/>
      <c r="I71" s="42"/>
      <c r="J71" s="42"/>
      <c r="K71" s="42"/>
      <c r="L71" s="42"/>
      <c r="M71" s="42"/>
      <c r="N71" s="42"/>
      <c r="O71" s="42"/>
      <c r="P71" s="42"/>
      <c r="Q71" s="42"/>
      <c r="R71" s="42"/>
      <c r="S71" s="117"/>
      <c r="T71" s="42"/>
    </row>
    <row r="72" spans="1:20" ht="14.25" customHeight="1" x14ac:dyDescent="0.25">
      <c r="B72" s="1" t="s">
        <v>92</v>
      </c>
      <c r="C72" s="12" t="s">
        <v>93</v>
      </c>
      <c r="D72" s="41"/>
      <c r="E72" s="42"/>
      <c r="F72" s="42"/>
      <c r="G72" s="132">
        <v>0</v>
      </c>
      <c r="H72" s="42"/>
      <c r="I72" s="42"/>
      <c r="J72" s="42"/>
      <c r="K72" s="42"/>
      <c r="L72" s="42"/>
      <c r="M72" s="42"/>
      <c r="N72" s="42"/>
      <c r="O72" s="42"/>
      <c r="P72" s="42"/>
      <c r="Q72" s="126"/>
      <c r="R72" s="42"/>
      <c r="S72" s="117"/>
      <c r="T72" s="42"/>
    </row>
    <row r="73" spans="1:20" ht="14.25" customHeight="1" x14ac:dyDescent="0.25">
      <c r="C73" s="12"/>
      <c r="D73" s="41"/>
      <c r="E73" s="42"/>
      <c r="F73" s="42"/>
      <c r="G73" s="42"/>
      <c r="H73" s="42"/>
      <c r="I73" s="42"/>
      <c r="J73" s="42"/>
      <c r="K73" s="42"/>
      <c r="L73" s="42"/>
      <c r="M73" s="42"/>
      <c r="N73" s="42"/>
      <c r="O73" s="42"/>
      <c r="P73" s="42"/>
      <c r="Q73" s="41"/>
      <c r="R73" s="42"/>
      <c r="S73" s="117"/>
      <c r="T73" s="42"/>
    </row>
    <row r="74" spans="1:20" ht="25.5" customHeight="1" x14ac:dyDescent="0.35">
      <c r="B74" s="1" t="s">
        <v>591</v>
      </c>
      <c r="C74" s="12" t="s">
        <v>592</v>
      </c>
      <c r="D74" s="128"/>
      <c r="E74" s="128"/>
      <c r="F74" s="129"/>
      <c r="G74" s="129"/>
      <c r="H74" s="129"/>
      <c r="I74" s="129"/>
      <c r="J74" s="129"/>
      <c r="K74" s="129"/>
      <c r="L74" s="129"/>
      <c r="M74" s="129"/>
      <c r="N74" s="129"/>
      <c r="O74" s="129"/>
      <c r="P74" s="129"/>
      <c r="Q74" s="117"/>
      <c r="R74" s="117"/>
      <c r="S74" s="117"/>
      <c r="T74" s="42"/>
    </row>
    <row r="75" spans="1:20" ht="21" customHeight="1" x14ac:dyDescent="0.35">
      <c r="B75" s="1" t="s">
        <v>627</v>
      </c>
      <c r="C75" s="12" t="s">
        <v>626</v>
      </c>
      <c r="D75" s="128"/>
      <c r="E75" s="128"/>
      <c r="F75" s="129"/>
      <c r="G75" s="132">
        <v>0</v>
      </c>
      <c r="H75" s="129"/>
      <c r="I75" s="129"/>
      <c r="J75" s="129"/>
      <c r="K75" s="129"/>
      <c r="L75" s="129"/>
      <c r="M75" s="129"/>
      <c r="N75" s="129"/>
      <c r="O75" s="129"/>
      <c r="P75" s="129"/>
      <c r="Q75" s="117"/>
      <c r="R75" s="117"/>
      <c r="S75" s="117"/>
      <c r="T75" s="42"/>
    </row>
    <row r="76" spans="1:20" ht="14.25" customHeight="1" x14ac:dyDescent="0.25">
      <c r="C76" s="12" t="s">
        <v>745</v>
      </c>
      <c r="D76" s="42"/>
      <c r="E76" s="42"/>
      <c r="F76" s="42"/>
      <c r="G76" s="42"/>
      <c r="H76" s="42"/>
      <c r="I76" s="42"/>
      <c r="J76" s="42"/>
      <c r="K76" s="42"/>
      <c r="L76" s="117"/>
      <c r="M76" s="117"/>
      <c r="N76" s="117"/>
      <c r="O76" s="117"/>
      <c r="P76" s="132">
        <v>1641</v>
      </c>
      <c r="Q76" s="117"/>
      <c r="R76" s="117"/>
      <c r="S76" s="117"/>
      <c r="T76" s="42"/>
    </row>
    <row r="79" spans="1:20" ht="24.6" customHeight="1" x14ac:dyDescent="0.35">
      <c r="A79" s="75" t="s">
        <v>650</v>
      </c>
      <c r="B79" s="83"/>
      <c r="C79" s="83"/>
      <c r="D79" s="83"/>
      <c r="E79" s="83"/>
      <c r="F79" s="83"/>
      <c r="G79" s="83"/>
      <c r="H79" s="83"/>
      <c r="I79" s="83"/>
      <c r="J79" s="83"/>
      <c r="K79" s="83"/>
      <c r="L79" s="83"/>
      <c r="M79" s="83"/>
      <c r="N79" s="83"/>
      <c r="O79" s="83"/>
      <c r="P79" s="83"/>
      <c r="Q79" s="83"/>
    </row>
    <row r="80" spans="1:20" ht="13.9" customHeight="1" x14ac:dyDescent="0.35">
      <c r="A80" s="83"/>
      <c r="B80" s="83"/>
      <c r="C80" s="83"/>
      <c r="D80" s="83"/>
      <c r="E80" s="83"/>
      <c r="F80" s="83"/>
      <c r="G80" s="83"/>
      <c r="H80" s="83"/>
      <c r="I80" s="83"/>
      <c r="J80" s="83"/>
      <c r="K80" s="83"/>
      <c r="L80" s="83"/>
      <c r="M80" s="83"/>
      <c r="N80" s="83"/>
      <c r="O80" s="83"/>
      <c r="P80" s="83"/>
      <c r="Q80" s="83"/>
    </row>
    <row r="81" spans="2:20" ht="14.25" customHeight="1" x14ac:dyDescent="0.25">
      <c r="C81" s="13"/>
      <c r="D81" s="3" t="s">
        <v>0</v>
      </c>
      <c r="E81" s="3" t="s">
        <v>0</v>
      </c>
      <c r="F81" s="3" t="s">
        <v>0</v>
      </c>
      <c r="G81" s="3" t="s">
        <v>0</v>
      </c>
      <c r="H81" s="3" t="s">
        <v>0</v>
      </c>
      <c r="I81" s="3" t="s">
        <v>0</v>
      </c>
      <c r="J81" s="4" t="s">
        <v>0</v>
      </c>
      <c r="K81" s="4" t="s">
        <v>0</v>
      </c>
      <c r="L81" s="4" t="s">
        <v>0</v>
      </c>
      <c r="M81" s="4"/>
      <c r="N81" s="4"/>
      <c r="O81" s="4"/>
    </row>
    <row r="82" spans="2:20" ht="33.75" customHeight="1" x14ac:dyDescent="0.25">
      <c r="B82" s="14" t="s">
        <v>94</v>
      </c>
      <c r="C82" s="5" t="s">
        <v>3</v>
      </c>
      <c r="D82" s="10" t="s">
        <v>640</v>
      </c>
      <c r="E82" s="10" t="s">
        <v>636</v>
      </c>
      <c r="F82" s="10" t="s">
        <v>637</v>
      </c>
      <c r="G82" s="10" t="s">
        <v>638</v>
      </c>
      <c r="H82" s="10" t="s">
        <v>641</v>
      </c>
      <c r="I82" s="10" t="s">
        <v>639</v>
      </c>
      <c r="J82" s="10" t="s">
        <v>642</v>
      </c>
      <c r="K82" s="10" t="s">
        <v>643</v>
      </c>
      <c r="L82" s="10" t="s">
        <v>644</v>
      </c>
      <c r="M82" s="73"/>
      <c r="N82" s="73"/>
      <c r="O82" s="73"/>
      <c r="P82" s="73"/>
      <c r="Q82" s="73"/>
      <c r="R82" s="73"/>
      <c r="S82" s="73"/>
      <c r="T82" s="73"/>
    </row>
    <row r="83" spans="2:20" ht="14.25" customHeight="1" x14ac:dyDescent="0.25">
      <c r="B83" s="15" t="s">
        <v>95</v>
      </c>
      <c r="C83" s="7" t="s">
        <v>96</v>
      </c>
      <c r="D83" s="132">
        <v>1034500</v>
      </c>
      <c r="E83" s="132">
        <v>1043212</v>
      </c>
      <c r="F83" s="132">
        <v>1044335.98</v>
      </c>
      <c r="G83" s="132">
        <v>1113983.95</v>
      </c>
      <c r="H83" s="132">
        <v>79483.95</v>
      </c>
      <c r="I83" s="132">
        <v>1122695.95</v>
      </c>
      <c r="J83" s="132">
        <v>969639.13</v>
      </c>
      <c r="K83" s="132">
        <v>40311.61</v>
      </c>
      <c r="L83" s="133">
        <v>79483.95</v>
      </c>
      <c r="M83" s="72"/>
      <c r="N83" s="74"/>
      <c r="O83" s="74"/>
      <c r="P83" s="74"/>
      <c r="Q83" s="74"/>
      <c r="R83" s="74"/>
      <c r="S83" s="74"/>
      <c r="T83" s="74"/>
    </row>
    <row r="84" spans="2:20" ht="14.25" customHeight="1" x14ac:dyDescent="0.25">
      <c r="B84" s="15" t="s">
        <v>97</v>
      </c>
      <c r="C84" s="7" t="s">
        <v>98</v>
      </c>
      <c r="D84" s="132">
        <v>0</v>
      </c>
      <c r="E84" s="132">
        <v>0</v>
      </c>
      <c r="F84" s="132">
        <v>0</v>
      </c>
      <c r="G84" s="132">
        <v>0</v>
      </c>
      <c r="H84" s="132">
        <v>0</v>
      </c>
      <c r="I84" s="132">
        <v>0</v>
      </c>
      <c r="J84" s="132">
        <v>0</v>
      </c>
      <c r="K84" s="132">
        <v>0</v>
      </c>
      <c r="L84" s="133">
        <v>0</v>
      </c>
      <c r="M84" s="72"/>
      <c r="N84" s="74"/>
      <c r="O84" s="74"/>
      <c r="P84" s="74"/>
      <c r="Q84" s="74"/>
      <c r="R84" s="74"/>
      <c r="S84" s="74"/>
      <c r="T84" s="74"/>
    </row>
    <row r="85" spans="2:20" ht="14.25" customHeight="1" x14ac:dyDescent="0.25">
      <c r="B85" s="15" t="s">
        <v>99</v>
      </c>
      <c r="C85" s="7" t="s">
        <v>100</v>
      </c>
      <c r="D85" s="132">
        <v>163791.18</v>
      </c>
      <c r="E85" s="132">
        <v>174939.74</v>
      </c>
      <c r="F85" s="132">
        <v>174939.74</v>
      </c>
      <c r="G85" s="132">
        <v>168683.56</v>
      </c>
      <c r="H85" s="132">
        <v>5789.35</v>
      </c>
      <c r="I85" s="132">
        <v>180729.09</v>
      </c>
      <c r="J85" s="132">
        <v>173308.36</v>
      </c>
      <c r="K85" s="132">
        <v>5789.35</v>
      </c>
      <c r="L85" s="133">
        <v>5789.35</v>
      </c>
      <c r="M85" s="72"/>
      <c r="N85" s="74"/>
      <c r="O85" s="74"/>
      <c r="P85" s="74"/>
      <c r="Q85" s="74"/>
      <c r="R85" s="74"/>
      <c r="S85" s="74"/>
      <c r="T85" s="74"/>
    </row>
    <row r="86" spans="2:20" ht="14.25" customHeight="1" x14ac:dyDescent="0.25">
      <c r="B86" s="15" t="s">
        <v>101</v>
      </c>
      <c r="C86" s="7" t="s">
        <v>102</v>
      </c>
      <c r="D86" s="132">
        <v>0</v>
      </c>
      <c r="E86" s="132">
        <v>0</v>
      </c>
      <c r="F86" s="132">
        <v>0</v>
      </c>
      <c r="G86" s="132">
        <v>0</v>
      </c>
      <c r="H86" s="132">
        <v>0</v>
      </c>
      <c r="I86" s="132">
        <v>0</v>
      </c>
      <c r="J86" s="132">
        <v>0</v>
      </c>
      <c r="K86" s="132">
        <v>0</v>
      </c>
      <c r="L86" s="133">
        <v>0</v>
      </c>
      <c r="M86" s="72"/>
      <c r="N86" s="74"/>
      <c r="O86" s="74"/>
      <c r="P86" s="74"/>
      <c r="Q86" s="74"/>
      <c r="R86" s="74"/>
      <c r="S86" s="74"/>
      <c r="T86" s="74"/>
    </row>
    <row r="87" spans="2:20" ht="14.25" customHeight="1" x14ac:dyDescent="0.25">
      <c r="B87" s="85" t="s">
        <v>103</v>
      </c>
      <c r="C87" s="16" t="s">
        <v>104</v>
      </c>
      <c r="D87" s="132">
        <v>1198291.18</v>
      </c>
      <c r="E87" s="132">
        <v>1218151.74</v>
      </c>
      <c r="F87" s="132">
        <v>1219275.72</v>
      </c>
      <c r="G87" s="132">
        <v>1282667.51</v>
      </c>
      <c r="H87" s="132">
        <v>85273.3</v>
      </c>
      <c r="I87" s="132">
        <v>1303425.04</v>
      </c>
      <c r="J87" s="132">
        <v>1142947.49</v>
      </c>
      <c r="K87" s="132">
        <v>46100.959999999999</v>
      </c>
      <c r="L87" s="133">
        <v>85273.3</v>
      </c>
      <c r="M87" s="72"/>
      <c r="N87" s="74"/>
      <c r="O87" s="74"/>
      <c r="P87" s="74"/>
      <c r="Q87" s="74"/>
      <c r="R87" s="74"/>
      <c r="S87" s="74"/>
      <c r="T87" s="74"/>
    </row>
    <row r="88" spans="2:20" ht="14.25" customHeight="1" x14ac:dyDescent="0.25">
      <c r="B88" s="15" t="s">
        <v>105</v>
      </c>
      <c r="C88" s="7" t="s">
        <v>106</v>
      </c>
      <c r="D88" s="132">
        <v>336913.78</v>
      </c>
      <c r="E88" s="132">
        <v>213335.2</v>
      </c>
      <c r="F88" s="132">
        <v>171912.67</v>
      </c>
      <c r="G88" s="132">
        <v>346493.59</v>
      </c>
      <c r="H88" s="132">
        <v>31564.12</v>
      </c>
      <c r="I88" s="132">
        <v>244899.32</v>
      </c>
      <c r="J88" s="132">
        <v>141904.70000000001</v>
      </c>
      <c r="K88" s="132">
        <v>4695.04</v>
      </c>
      <c r="L88" s="133">
        <v>31564.12</v>
      </c>
      <c r="M88" s="72"/>
      <c r="N88" s="74"/>
      <c r="O88" s="74"/>
      <c r="P88" s="74"/>
      <c r="Q88" s="74"/>
      <c r="R88" s="74"/>
      <c r="S88" s="74"/>
      <c r="T88" s="74"/>
    </row>
    <row r="89" spans="2:20" ht="14.25" customHeight="1" x14ac:dyDescent="0.25">
      <c r="B89" s="15" t="s">
        <v>107</v>
      </c>
      <c r="C89" s="7" t="s">
        <v>108</v>
      </c>
      <c r="D89" s="132">
        <v>0</v>
      </c>
      <c r="E89" s="132">
        <v>0</v>
      </c>
      <c r="F89" s="132">
        <v>0</v>
      </c>
      <c r="G89" s="132">
        <v>0</v>
      </c>
      <c r="H89" s="132">
        <v>0</v>
      </c>
      <c r="I89" s="132">
        <v>0</v>
      </c>
      <c r="J89" s="132">
        <v>0</v>
      </c>
      <c r="K89" s="132">
        <v>0</v>
      </c>
      <c r="L89" s="133">
        <v>0</v>
      </c>
      <c r="M89" s="72"/>
      <c r="N89" s="74"/>
      <c r="O89" s="74"/>
      <c r="P89" s="74"/>
      <c r="Q89" s="74"/>
      <c r="R89" s="74"/>
      <c r="S89" s="74"/>
      <c r="T89" s="74"/>
    </row>
    <row r="90" spans="2:20" ht="14.25" customHeight="1" x14ac:dyDescent="0.25">
      <c r="B90" s="15" t="s">
        <v>109</v>
      </c>
      <c r="C90" s="7" t="s">
        <v>110</v>
      </c>
      <c r="D90" s="132">
        <v>18300</v>
      </c>
      <c r="E90" s="132">
        <v>25501</v>
      </c>
      <c r="F90" s="132">
        <v>22631</v>
      </c>
      <c r="G90" s="132">
        <v>24040</v>
      </c>
      <c r="H90" s="132">
        <v>5740</v>
      </c>
      <c r="I90" s="132">
        <v>31241</v>
      </c>
      <c r="J90" s="132">
        <v>22631</v>
      </c>
      <c r="K90" s="132">
        <v>5740</v>
      </c>
      <c r="L90" s="133">
        <v>5740</v>
      </c>
      <c r="M90" s="72"/>
      <c r="N90" s="74"/>
      <c r="O90" s="74"/>
      <c r="P90" s="74"/>
      <c r="Q90" s="74"/>
      <c r="R90" s="74"/>
      <c r="S90" s="74"/>
      <c r="T90" s="74"/>
    </row>
    <row r="91" spans="2:20" ht="14.25" customHeight="1" x14ac:dyDescent="0.25">
      <c r="B91" s="15" t="s">
        <v>111</v>
      </c>
      <c r="C91" s="7" t="s">
        <v>112</v>
      </c>
      <c r="D91" s="132">
        <v>0</v>
      </c>
      <c r="E91" s="132">
        <v>0</v>
      </c>
      <c r="F91" s="132">
        <v>0</v>
      </c>
      <c r="G91" s="132">
        <v>0</v>
      </c>
      <c r="H91" s="132">
        <v>0</v>
      </c>
      <c r="I91" s="132">
        <v>0</v>
      </c>
      <c r="J91" s="132">
        <v>0</v>
      </c>
      <c r="K91" s="132">
        <v>0</v>
      </c>
      <c r="L91" s="133">
        <v>0</v>
      </c>
      <c r="M91" s="72"/>
      <c r="N91" s="74"/>
      <c r="O91" s="74"/>
      <c r="P91" s="74"/>
      <c r="Q91" s="74"/>
      <c r="R91" s="74"/>
      <c r="S91" s="74"/>
      <c r="T91" s="74"/>
    </row>
    <row r="92" spans="2:20" ht="14.25" customHeight="1" x14ac:dyDescent="0.25">
      <c r="B92" s="15" t="s">
        <v>113</v>
      </c>
      <c r="C92" s="7" t="s">
        <v>114</v>
      </c>
      <c r="D92" s="132">
        <v>0</v>
      </c>
      <c r="E92" s="132">
        <v>0</v>
      </c>
      <c r="F92" s="132">
        <v>0</v>
      </c>
      <c r="G92" s="132">
        <v>0</v>
      </c>
      <c r="H92" s="132">
        <v>0</v>
      </c>
      <c r="I92" s="132">
        <v>0</v>
      </c>
      <c r="J92" s="132">
        <v>0</v>
      </c>
      <c r="K92" s="132">
        <v>0</v>
      </c>
      <c r="L92" s="133">
        <v>0</v>
      </c>
      <c r="M92" s="72"/>
      <c r="N92" s="74"/>
      <c r="O92" s="74"/>
      <c r="P92" s="74"/>
      <c r="Q92" s="74"/>
      <c r="R92" s="74"/>
      <c r="S92" s="74"/>
      <c r="T92" s="74"/>
    </row>
    <row r="93" spans="2:20" ht="14.25" customHeight="1" x14ac:dyDescent="0.25">
      <c r="B93" s="85" t="s">
        <v>115</v>
      </c>
      <c r="C93" s="16" t="s">
        <v>116</v>
      </c>
      <c r="D93" s="132">
        <v>355213.78</v>
      </c>
      <c r="E93" s="132">
        <v>238836.2</v>
      </c>
      <c r="F93" s="132">
        <v>194543.67</v>
      </c>
      <c r="G93" s="132">
        <v>370533.59</v>
      </c>
      <c r="H93" s="132">
        <v>37304.120000000003</v>
      </c>
      <c r="I93" s="132">
        <v>276140.32</v>
      </c>
      <c r="J93" s="132">
        <v>164535.70000000001</v>
      </c>
      <c r="K93" s="132">
        <v>10435.040000000001</v>
      </c>
      <c r="L93" s="133">
        <v>37304.120000000003</v>
      </c>
      <c r="M93" s="72"/>
      <c r="N93" s="74"/>
      <c r="O93" s="74"/>
      <c r="P93" s="74"/>
      <c r="Q93" s="74"/>
      <c r="R93" s="74"/>
      <c r="S93" s="74"/>
      <c r="T93" s="74"/>
    </row>
    <row r="94" spans="2:20" ht="14.25" customHeight="1" x14ac:dyDescent="0.25">
      <c r="B94" s="15" t="s">
        <v>117</v>
      </c>
      <c r="C94" s="7" t="s">
        <v>118</v>
      </c>
      <c r="D94" s="132">
        <v>154151.22</v>
      </c>
      <c r="E94" s="132">
        <v>137134.87</v>
      </c>
      <c r="F94" s="132">
        <v>114738.8</v>
      </c>
      <c r="G94" s="132">
        <v>172085.21</v>
      </c>
      <c r="H94" s="132">
        <v>17807.990000000002</v>
      </c>
      <c r="I94" s="132">
        <v>154942.85999999999</v>
      </c>
      <c r="J94" s="132">
        <v>104989.8</v>
      </c>
      <c r="K94" s="132">
        <v>17807.990000000002</v>
      </c>
      <c r="L94" s="133">
        <v>17807.990000000002</v>
      </c>
      <c r="M94" s="72"/>
      <c r="N94" s="74"/>
      <c r="O94" s="74"/>
      <c r="P94" s="74"/>
      <c r="Q94" s="74"/>
      <c r="R94" s="74"/>
      <c r="S94" s="74"/>
      <c r="T94" s="74"/>
    </row>
    <row r="95" spans="2:20" ht="14.25" customHeight="1" x14ac:dyDescent="0.25">
      <c r="B95" s="15" t="s">
        <v>119</v>
      </c>
      <c r="C95" s="7" t="s">
        <v>120</v>
      </c>
      <c r="D95" s="132">
        <v>2000</v>
      </c>
      <c r="E95" s="132">
        <v>3000</v>
      </c>
      <c r="F95" s="132">
        <v>2082.84</v>
      </c>
      <c r="G95" s="132">
        <v>3381.1</v>
      </c>
      <c r="H95" s="132">
        <v>1381.1</v>
      </c>
      <c r="I95" s="132">
        <v>4381.1000000000004</v>
      </c>
      <c r="J95" s="132">
        <v>1501.24</v>
      </c>
      <c r="K95" s="132">
        <v>1381.1</v>
      </c>
      <c r="L95" s="133">
        <v>1381.1</v>
      </c>
      <c r="M95" s="72"/>
      <c r="N95" s="74"/>
      <c r="O95" s="74"/>
      <c r="P95" s="74"/>
      <c r="Q95" s="74"/>
      <c r="R95" s="74"/>
      <c r="S95" s="74"/>
      <c r="T95" s="74"/>
    </row>
    <row r="96" spans="2:20" ht="14.25" customHeight="1" x14ac:dyDescent="0.25">
      <c r="B96" s="15" t="s">
        <v>121</v>
      </c>
      <c r="C96" s="7" t="s">
        <v>122</v>
      </c>
      <c r="D96" s="132">
        <v>10</v>
      </c>
      <c r="E96" s="132">
        <v>10</v>
      </c>
      <c r="F96" s="132">
        <v>0.38</v>
      </c>
      <c r="G96" s="132">
        <v>10.41</v>
      </c>
      <c r="H96" s="132">
        <v>0.41</v>
      </c>
      <c r="I96" s="132">
        <v>10.41</v>
      </c>
      <c r="J96" s="132">
        <v>0</v>
      </c>
      <c r="K96" s="132">
        <v>0.41</v>
      </c>
      <c r="L96" s="133">
        <v>0.41</v>
      </c>
      <c r="M96" s="72"/>
      <c r="N96" s="74"/>
      <c r="O96" s="74"/>
      <c r="P96" s="74"/>
      <c r="Q96" s="74"/>
      <c r="R96" s="74"/>
      <c r="S96" s="74"/>
      <c r="T96" s="74"/>
    </row>
    <row r="97" spans="2:20" ht="14.25" customHeight="1" x14ac:dyDescent="0.25">
      <c r="B97" s="15" t="s">
        <v>123</v>
      </c>
      <c r="C97" s="7" t="s">
        <v>124</v>
      </c>
      <c r="D97" s="132">
        <v>50</v>
      </c>
      <c r="E97" s="132">
        <v>50</v>
      </c>
      <c r="F97" s="132">
        <v>132.71</v>
      </c>
      <c r="G97" s="132">
        <v>50</v>
      </c>
      <c r="H97" s="132">
        <v>0</v>
      </c>
      <c r="I97" s="132">
        <v>50</v>
      </c>
      <c r="J97" s="132">
        <v>132.71</v>
      </c>
      <c r="K97" s="132">
        <v>0</v>
      </c>
      <c r="L97" s="133">
        <v>0</v>
      </c>
      <c r="M97" s="72"/>
      <c r="N97" s="74"/>
      <c r="O97" s="74"/>
      <c r="P97" s="74"/>
      <c r="Q97" s="74"/>
      <c r="R97" s="74"/>
      <c r="S97" s="74"/>
      <c r="T97" s="74"/>
    </row>
    <row r="98" spans="2:20" ht="14.25" customHeight="1" x14ac:dyDescent="0.25">
      <c r="B98" s="84" t="s">
        <v>125</v>
      </c>
      <c r="C98" s="7" t="s">
        <v>126</v>
      </c>
      <c r="D98" s="132">
        <v>67000</v>
      </c>
      <c r="E98" s="132">
        <v>100766.39</v>
      </c>
      <c r="F98" s="132">
        <v>54946.9</v>
      </c>
      <c r="G98" s="132">
        <v>71338.3</v>
      </c>
      <c r="H98" s="132">
        <v>3005.66</v>
      </c>
      <c r="I98" s="132">
        <v>103772.05</v>
      </c>
      <c r="J98" s="132">
        <v>38242.9</v>
      </c>
      <c r="K98" s="132">
        <v>2905.66</v>
      </c>
      <c r="L98" s="133">
        <v>3005.66</v>
      </c>
      <c r="M98" s="72"/>
      <c r="N98" s="74"/>
      <c r="O98" s="74"/>
      <c r="P98" s="74"/>
      <c r="Q98" s="74"/>
      <c r="R98" s="74"/>
      <c r="S98" s="74"/>
      <c r="T98" s="74"/>
    </row>
    <row r="99" spans="2:20" ht="14.25" customHeight="1" x14ac:dyDescent="0.25">
      <c r="B99" s="85" t="s">
        <v>127</v>
      </c>
      <c r="C99" s="16" t="s">
        <v>128</v>
      </c>
      <c r="D99" s="132">
        <v>223211.22</v>
      </c>
      <c r="E99" s="132">
        <v>240961.26</v>
      </c>
      <c r="F99" s="132">
        <v>171901.63</v>
      </c>
      <c r="G99" s="132">
        <v>246865.02</v>
      </c>
      <c r="H99" s="132">
        <v>22195.16</v>
      </c>
      <c r="I99" s="132">
        <v>263156.42</v>
      </c>
      <c r="J99" s="132">
        <v>144866.65</v>
      </c>
      <c r="K99" s="132">
        <v>22095.16</v>
      </c>
      <c r="L99" s="133">
        <v>22195.16</v>
      </c>
      <c r="M99" s="72"/>
      <c r="N99" s="74"/>
      <c r="O99" s="74"/>
      <c r="P99" s="74"/>
      <c r="Q99" s="74"/>
      <c r="R99" s="74"/>
      <c r="S99" s="74"/>
      <c r="T99" s="74"/>
    </row>
    <row r="100" spans="2:20" ht="14.25" customHeight="1" x14ac:dyDescent="0.25">
      <c r="B100" s="15" t="s">
        <v>129</v>
      </c>
      <c r="C100" s="7" t="s">
        <v>130</v>
      </c>
      <c r="D100" s="132">
        <v>0</v>
      </c>
      <c r="E100" s="132">
        <v>0</v>
      </c>
      <c r="F100" s="132">
        <v>0</v>
      </c>
      <c r="G100" s="132">
        <v>0</v>
      </c>
      <c r="H100" s="132">
        <v>0</v>
      </c>
      <c r="I100" s="132">
        <v>0</v>
      </c>
      <c r="J100" s="132">
        <v>0</v>
      </c>
      <c r="K100" s="132">
        <v>0</v>
      </c>
      <c r="L100" s="133">
        <v>0</v>
      </c>
      <c r="M100" s="72"/>
      <c r="N100" s="74"/>
      <c r="O100" s="74"/>
      <c r="P100" s="74"/>
      <c r="Q100" s="74"/>
      <c r="R100" s="74"/>
      <c r="S100" s="74"/>
      <c r="T100" s="74"/>
    </row>
    <row r="101" spans="2:20" ht="14.25" customHeight="1" x14ac:dyDescent="0.25">
      <c r="B101" s="15" t="s">
        <v>131</v>
      </c>
      <c r="C101" s="7" t="s">
        <v>76</v>
      </c>
      <c r="D101" s="132">
        <v>2179206.44</v>
      </c>
      <c r="E101" s="132">
        <v>1319707.01</v>
      </c>
      <c r="F101" s="132">
        <v>379615</v>
      </c>
      <c r="G101" s="132">
        <v>3111744.74</v>
      </c>
      <c r="H101" s="132">
        <v>307499.07</v>
      </c>
      <c r="I101" s="132">
        <v>1627206.08</v>
      </c>
      <c r="J101" s="132">
        <v>241125.47</v>
      </c>
      <c r="K101" s="132">
        <v>194724.12</v>
      </c>
      <c r="L101" s="133">
        <v>307499.07</v>
      </c>
      <c r="M101" s="72"/>
      <c r="N101" s="74"/>
      <c r="O101" s="74"/>
      <c r="P101" s="74"/>
      <c r="Q101" s="74"/>
      <c r="R101" s="74"/>
      <c r="S101" s="74"/>
      <c r="T101" s="74"/>
    </row>
    <row r="102" spans="2:20" ht="14.25" customHeight="1" x14ac:dyDescent="0.25">
      <c r="B102" s="15" t="s">
        <v>132</v>
      </c>
      <c r="C102" s="7" t="s">
        <v>133</v>
      </c>
      <c r="D102" s="132">
        <v>43671.19</v>
      </c>
      <c r="E102" s="132">
        <v>43671.19</v>
      </c>
      <c r="F102" s="132">
        <v>0</v>
      </c>
      <c r="G102" s="132">
        <v>43671.19</v>
      </c>
      <c r="H102" s="132">
        <v>0</v>
      </c>
      <c r="I102" s="132">
        <v>43671.19</v>
      </c>
      <c r="J102" s="132">
        <v>0</v>
      </c>
      <c r="K102" s="132">
        <v>0</v>
      </c>
      <c r="L102" s="133">
        <v>0</v>
      </c>
      <c r="M102" s="72"/>
      <c r="N102" s="74"/>
      <c r="O102" s="74"/>
      <c r="P102" s="74"/>
      <c r="Q102" s="74"/>
      <c r="R102" s="74"/>
      <c r="S102" s="74"/>
      <c r="T102" s="74"/>
    </row>
    <row r="103" spans="2:20" ht="14.25" customHeight="1" x14ac:dyDescent="0.25">
      <c r="B103" s="15" t="s">
        <v>134</v>
      </c>
      <c r="C103" s="7" t="s">
        <v>135</v>
      </c>
      <c r="D103" s="132">
        <v>0</v>
      </c>
      <c r="E103" s="132">
        <v>0</v>
      </c>
      <c r="F103" s="132">
        <v>0</v>
      </c>
      <c r="G103" s="132">
        <v>0</v>
      </c>
      <c r="H103" s="132">
        <v>0</v>
      </c>
      <c r="I103" s="132">
        <v>0</v>
      </c>
      <c r="J103" s="132">
        <v>0</v>
      </c>
      <c r="K103" s="132">
        <v>0</v>
      </c>
      <c r="L103" s="133">
        <v>0</v>
      </c>
      <c r="M103" s="72"/>
      <c r="N103" s="74"/>
      <c r="O103" s="74"/>
      <c r="P103" s="74"/>
      <c r="Q103" s="74"/>
      <c r="R103" s="74"/>
      <c r="S103" s="74"/>
      <c r="T103" s="74"/>
    </row>
    <row r="104" spans="2:20" ht="14.25" customHeight="1" x14ac:dyDescent="0.25">
      <c r="B104" s="15" t="s">
        <v>136</v>
      </c>
      <c r="C104" s="7" t="s">
        <v>137</v>
      </c>
      <c r="D104" s="132">
        <v>52000</v>
      </c>
      <c r="E104" s="132">
        <v>23483.5</v>
      </c>
      <c r="F104" s="132">
        <v>22515.5</v>
      </c>
      <c r="G104" s="132">
        <v>52000</v>
      </c>
      <c r="H104" s="132">
        <v>0</v>
      </c>
      <c r="I104" s="132">
        <v>23483.5</v>
      </c>
      <c r="J104" s="132">
        <v>21999.5</v>
      </c>
      <c r="K104" s="132">
        <v>0</v>
      </c>
      <c r="L104" s="133">
        <v>0</v>
      </c>
      <c r="M104" s="72"/>
      <c r="N104" s="74"/>
      <c r="O104" s="74"/>
      <c r="P104" s="74"/>
      <c r="Q104" s="74"/>
      <c r="R104" s="74"/>
      <c r="S104" s="74"/>
      <c r="T104" s="74"/>
    </row>
    <row r="105" spans="2:20" ht="14.25" customHeight="1" x14ac:dyDescent="0.25">
      <c r="B105" s="85" t="s">
        <v>138</v>
      </c>
      <c r="C105" s="16" t="s">
        <v>139</v>
      </c>
      <c r="D105" s="132">
        <v>2274877.63</v>
      </c>
      <c r="E105" s="132">
        <v>1386861.7</v>
      </c>
      <c r="F105" s="132">
        <v>402130.5</v>
      </c>
      <c r="G105" s="132">
        <v>3207415.93</v>
      </c>
      <c r="H105" s="132">
        <v>307499.07</v>
      </c>
      <c r="I105" s="132">
        <v>1694360.77</v>
      </c>
      <c r="J105" s="132">
        <v>263124.96999999997</v>
      </c>
      <c r="K105" s="132">
        <v>194724.12</v>
      </c>
      <c r="L105" s="133">
        <v>307499.07</v>
      </c>
      <c r="M105" s="72"/>
      <c r="N105" s="74"/>
      <c r="O105" s="74"/>
      <c r="P105" s="74"/>
      <c r="Q105" s="74"/>
      <c r="R105" s="74"/>
      <c r="S105" s="74"/>
      <c r="T105" s="74"/>
    </row>
    <row r="106" spans="2:20" ht="14.25" customHeight="1" x14ac:dyDescent="0.25">
      <c r="B106" s="15" t="s">
        <v>140</v>
      </c>
      <c r="C106" s="7" t="s">
        <v>141</v>
      </c>
      <c r="D106" s="132">
        <v>0</v>
      </c>
      <c r="E106" s="132">
        <v>0</v>
      </c>
      <c r="F106" s="132">
        <v>0</v>
      </c>
      <c r="G106" s="132">
        <v>0</v>
      </c>
      <c r="H106" s="132">
        <v>0</v>
      </c>
      <c r="I106" s="132">
        <v>0</v>
      </c>
      <c r="J106" s="132">
        <v>0</v>
      </c>
      <c r="K106" s="132">
        <v>0</v>
      </c>
      <c r="L106" s="133">
        <v>0</v>
      </c>
      <c r="M106" s="72"/>
      <c r="N106" s="74"/>
      <c r="O106" s="74"/>
      <c r="P106" s="74"/>
      <c r="Q106" s="74"/>
      <c r="R106" s="74"/>
      <c r="S106" s="74"/>
      <c r="T106" s="74"/>
    </row>
    <row r="107" spans="2:20" ht="14.25" customHeight="1" x14ac:dyDescent="0.25">
      <c r="B107" s="15" t="s">
        <v>142</v>
      </c>
      <c r="C107" s="7" t="s">
        <v>143</v>
      </c>
      <c r="D107" s="132">
        <v>0</v>
      </c>
      <c r="E107" s="132">
        <v>0</v>
      </c>
      <c r="F107" s="132">
        <v>0</v>
      </c>
      <c r="G107" s="132">
        <v>0</v>
      </c>
      <c r="H107" s="132">
        <v>0</v>
      </c>
      <c r="I107" s="132">
        <v>0</v>
      </c>
      <c r="J107" s="132">
        <v>0</v>
      </c>
      <c r="K107" s="132">
        <v>0</v>
      </c>
      <c r="L107" s="133">
        <v>0</v>
      </c>
      <c r="M107" s="72"/>
      <c r="N107" s="74"/>
      <c r="O107" s="74"/>
      <c r="P107" s="74"/>
      <c r="Q107" s="74"/>
      <c r="R107" s="74"/>
      <c r="S107" s="74"/>
      <c r="T107" s="74"/>
    </row>
    <row r="108" spans="2:20" ht="14.25" customHeight="1" x14ac:dyDescent="0.25">
      <c r="B108" s="15" t="s">
        <v>144</v>
      </c>
      <c r="C108" s="7" t="s">
        <v>145</v>
      </c>
      <c r="D108" s="132">
        <v>0</v>
      </c>
      <c r="E108" s="132">
        <v>0</v>
      </c>
      <c r="F108" s="132">
        <v>0</v>
      </c>
      <c r="G108" s="132">
        <v>0</v>
      </c>
      <c r="H108" s="132">
        <v>0</v>
      </c>
      <c r="I108" s="132">
        <v>0</v>
      </c>
      <c r="J108" s="132">
        <v>0</v>
      </c>
      <c r="K108" s="132">
        <v>0</v>
      </c>
      <c r="L108" s="133">
        <v>0</v>
      </c>
      <c r="M108" s="72"/>
      <c r="N108" s="74"/>
      <c r="O108" s="74"/>
      <c r="P108" s="74"/>
      <c r="Q108" s="74"/>
      <c r="R108" s="74"/>
      <c r="S108" s="74"/>
      <c r="T108" s="74"/>
    </row>
    <row r="109" spans="2:20" ht="14.25" customHeight="1" x14ac:dyDescent="0.25">
      <c r="B109" s="15" t="s">
        <v>146</v>
      </c>
      <c r="C109" s="7" t="s">
        <v>147</v>
      </c>
      <c r="D109" s="132">
        <v>145000</v>
      </c>
      <c r="E109" s="132">
        <v>0</v>
      </c>
      <c r="F109" s="132">
        <v>0</v>
      </c>
      <c r="G109" s="132">
        <v>145000</v>
      </c>
      <c r="H109" s="132">
        <v>0</v>
      </c>
      <c r="I109" s="132">
        <v>0</v>
      </c>
      <c r="J109" s="132">
        <v>0</v>
      </c>
      <c r="K109" s="132">
        <v>0</v>
      </c>
      <c r="L109" s="133">
        <v>0</v>
      </c>
      <c r="M109" s="72"/>
      <c r="N109" s="74"/>
      <c r="O109" s="74"/>
      <c r="P109" s="74"/>
      <c r="Q109" s="74"/>
      <c r="R109" s="74"/>
      <c r="S109" s="74"/>
      <c r="T109" s="74"/>
    </row>
    <row r="110" spans="2:20" ht="14.25" customHeight="1" x14ac:dyDescent="0.25">
      <c r="B110" s="85" t="s">
        <v>148</v>
      </c>
      <c r="C110" s="16" t="s">
        <v>149</v>
      </c>
      <c r="D110" s="132">
        <v>145000</v>
      </c>
      <c r="E110" s="132">
        <v>0</v>
      </c>
      <c r="F110" s="132">
        <v>0</v>
      </c>
      <c r="G110" s="132">
        <v>145000</v>
      </c>
      <c r="H110" s="132">
        <v>0</v>
      </c>
      <c r="I110" s="132">
        <v>0</v>
      </c>
      <c r="J110" s="132">
        <v>0</v>
      </c>
      <c r="K110" s="132">
        <v>0</v>
      </c>
      <c r="L110" s="133">
        <v>0</v>
      </c>
      <c r="M110" s="72"/>
      <c r="N110" s="74"/>
      <c r="O110" s="74"/>
      <c r="P110" s="74"/>
      <c r="Q110" s="74"/>
      <c r="R110" s="74"/>
      <c r="S110" s="74"/>
      <c r="T110" s="74"/>
    </row>
    <row r="111" spans="2:20" ht="14.25" customHeight="1" x14ac:dyDescent="0.25">
      <c r="B111" s="15" t="s">
        <v>150</v>
      </c>
      <c r="C111" s="7" t="s">
        <v>151</v>
      </c>
      <c r="D111" s="132">
        <v>0</v>
      </c>
      <c r="E111" s="132">
        <v>0</v>
      </c>
      <c r="F111" s="132">
        <v>0</v>
      </c>
      <c r="G111" s="132">
        <v>0</v>
      </c>
      <c r="H111" s="132">
        <v>0</v>
      </c>
      <c r="I111" s="132">
        <v>0</v>
      </c>
      <c r="J111" s="132">
        <v>0</v>
      </c>
      <c r="K111" s="132">
        <v>0</v>
      </c>
      <c r="L111" s="133">
        <v>0</v>
      </c>
      <c r="M111" s="72"/>
      <c r="N111" s="74"/>
      <c r="O111" s="74"/>
      <c r="P111" s="74"/>
      <c r="Q111" s="74"/>
      <c r="R111" s="74"/>
      <c r="S111" s="74"/>
      <c r="T111" s="74"/>
    </row>
    <row r="112" spans="2:20" ht="14.25" customHeight="1" x14ac:dyDescent="0.25">
      <c r="B112" s="15" t="s">
        <v>152</v>
      </c>
      <c r="C112" s="7" t="s">
        <v>153</v>
      </c>
      <c r="D112" s="132">
        <v>0</v>
      </c>
      <c r="E112" s="132">
        <v>0</v>
      </c>
      <c r="F112" s="132">
        <v>0</v>
      </c>
      <c r="G112" s="132">
        <v>0</v>
      </c>
      <c r="H112" s="132">
        <v>0</v>
      </c>
      <c r="I112" s="132">
        <v>0</v>
      </c>
      <c r="J112" s="132">
        <v>0</v>
      </c>
      <c r="K112" s="132">
        <v>0</v>
      </c>
      <c r="L112" s="133">
        <v>0</v>
      </c>
      <c r="M112" s="72"/>
      <c r="N112" s="74"/>
      <c r="O112" s="74"/>
      <c r="P112" s="74"/>
      <c r="Q112" s="74"/>
      <c r="R112" s="74"/>
      <c r="S112" s="74"/>
      <c r="T112" s="74"/>
    </row>
    <row r="113" spans="1:20" ht="14.25" customHeight="1" x14ac:dyDescent="0.25">
      <c r="B113" s="15" t="s">
        <v>154</v>
      </c>
      <c r="C113" s="7" t="s">
        <v>155</v>
      </c>
      <c r="D113" s="132">
        <v>145000</v>
      </c>
      <c r="E113" s="132">
        <v>0</v>
      </c>
      <c r="F113" s="132">
        <v>0</v>
      </c>
      <c r="G113" s="132">
        <v>145000</v>
      </c>
      <c r="H113" s="132">
        <v>0</v>
      </c>
      <c r="I113" s="132">
        <v>0</v>
      </c>
      <c r="J113" s="132">
        <v>0</v>
      </c>
      <c r="K113" s="132">
        <v>0</v>
      </c>
      <c r="L113" s="133">
        <v>0</v>
      </c>
      <c r="M113" s="72"/>
      <c r="N113" s="74"/>
      <c r="O113" s="74"/>
      <c r="P113" s="74"/>
      <c r="Q113" s="74"/>
      <c r="R113" s="74"/>
      <c r="S113" s="74"/>
      <c r="T113" s="74"/>
    </row>
    <row r="114" spans="1:20" ht="14.25" customHeight="1" x14ac:dyDescent="0.25">
      <c r="B114" s="15" t="s">
        <v>156</v>
      </c>
      <c r="C114" s="7" t="s">
        <v>157</v>
      </c>
      <c r="D114" s="132">
        <v>0</v>
      </c>
      <c r="E114" s="132">
        <v>0</v>
      </c>
      <c r="F114" s="132">
        <v>0</v>
      </c>
      <c r="G114" s="132">
        <v>0</v>
      </c>
      <c r="H114" s="132">
        <v>0</v>
      </c>
      <c r="I114" s="132">
        <v>0</v>
      </c>
      <c r="J114" s="132">
        <v>0</v>
      </c>
      <c r="K114" s="132">
        <v>0</v>
      </c>
      <c r="L114" s="133">
        <v>0</v>
      </c>
      <c r="M114" s="72"/>
      <c r="N114" s="74"/>
      <c r="O114" s="74"/>
      <c r="P114" s="74"/>
      <c r="Q114" s="74"/>
      <c r="R114" s="74"/>
      <c r="S114" s="74"/>
      <c r="T114" s="74"/>
    </row>
    <row r="115" spans="1:20" ht="14.25" customHeight="1" x14ac:dyDescent="0.25">
      <c r="B115" s="85" t="s">
        <v>158</v>
      </c>
      <c r="C115" s="16" t="s">
        <v>159</v>
      </c>
      <c r="D115" s="132">
        <v>145000</v>
      </c>
      <c r="E115" s="132">
        <v>0</v>
      </c>
      <c r="F115" s="132">
        <v>0</v>
      </c>
      <c r="G115" s="132">
        <v>145000</v>
      </c>
      <c r="H115" s="132">
        <v>0</v>
      </c>
      <c r="I115" s="132">
        <v>0</v>
      </c>
      <c r="J115" s="132">
        <v>0</v>
      </c>
      <c r="K115" s="132">
        <v>0</v>
      </c>
      <c r="L115" s="133">
        <v>0</v>
      </c>
      <c r="M115" s="72"/>
      <c r="N115" s="74"/>
      <c r="O115" s="74"/>
      <c r="P115" s="74"/>
      <c r="Q115" s="74"/>
      <c r="R115" s="74"/>
      <c r="S115" s="74"/>
      <c r="T115" s="74"/>
    </row>
    <row r="116" spans="1:20" ht="14.25" customHeight="1" x14ac:dyDescent="0.25">
      <c r="B116" s="15" t="s">
        <v>160</v>
      </c>
      <c r="C116" s="7" t="s">
        <v>161</v>
      </c>
      <c r="D116" s="132">
        <v>1000000</v>
      </c>
      <c r="E116" s="132">
        <v>1000000</v>
      </c>
      <c r="F116" s="132">
        <v>0</v>
      </c>
      <c r="G116" s="132">
        <v>1000000</v>
      </c>
      <c r="H116" s="132">
        <v>0</v>
      </c>
      <c r="I116" s="132">
        <v>1000000</v>
      </c>
      <c r="J116" s="132">
        <v>0</v>
      </c>
      <c r="K116" s="132">
        <v>0</v>
      </c>
      <c r="L116" s="133">
        <v>0</v>
      </c>
      <c r="M116" s="72"/>
      <c r="N116" s="74"/>
      <c r="O116" s="74"/>
      <c r="P116" s="74"/>
      <c r="Q116" s="74"/>
      <c r="R116" s="74"/>
      <c r="S116" s="74"/>
      <c r="T116" s="74"/>
    </row>
    <row r="117" spans="1:20" ht="14.25" customHeight="1" x14ac:dyDescent="0.25">
      <c r="B117" s="17" t="s">
        <v>162</v>
      </c>
      <c r="C117" s="16" t="s">
        <v>163</v>
      </c>
      <c r="D117" s="132">
        <v>1000000</v>
      </c>
      <c r="E117" s="132">
        <v>1000000</v>
      </c>
      <c r="F117" s="132">
        <v>0</v>
      </c>
      <c r="G117" s="132">
        <v>1000000</v>
      </c>
      <c r="H117" s="132">
        <v>0</v>
      </c>
      <c r="I117" s="132">
        <v>1000000</v>
      </c>
      <c r="J117" s="132">
        <v>0</v>
      </c>
      <c r="K117" s="132">
        <v>0</v>
      </c>
      <c r="L117" s="133">
        <v>0</v>
      </c>
      <c r="M117" s="72"/>
      <c r="N117" s="74"/>
      <c r="O117" s="74"/>
      <c r="P117" s="74"/>
      <c r="Q117" s="74"/>
      <c r="R117" s="74"/>
      <c r="S117" s="74"/>
      <c r="T117" s="74"/>
    </row>
    <row r="118" spans="1:20" ht="14.25" customHeight="1" x14ac:dyDescent="0.25">
      <c r="B118" s="15" t="s">
        <v>164</v>
      </c>
      <c r="C118" s="7" t="s">
        <v>165</v>
      </c>
      <c r="D118" s="132">
        <v>3500500</v>
      </c>
      <c r="E118" s="132">
        <v>3507500</v>
      </c>
      <c r="F118" s="132">
        <v>290667.69</v>
      </c>
      <c r="G118" s="132">
        <v>3500500</v>
      </c>
      <c r="H118" s="132">
        <v>0</v>
      </c>
      <c r="I118" s="132">
        <v>3507500</v>
      </c>
      <c r="J118" s="132">
        <v>290667.69</v>
      </c>
      <c r="K118" s="132">
        <v>0</v>
      </c>
      <c r="L118" s="133">
        <v>0</v>
      </c>
      <c r="M118" s="72"/>
      <c r="N118" s="74"/>
      <c r="O118" s="74"/>
      <c r="P118" s="74"/>
      <c r="Q118" s="74"/>
      <c r="R118" s="74"/>
      <c r="S118" s="74"/>
      <c r="T118" s="74"/>
    </row>
    <row r="119" spans="1:20" ht="14.25" customHeight="1" x14ac:dyDescent="0.25">
      <c r="B119" s="15" t="s">
        <v>166</v>
      </c>
      <c r="C119" s="7" t="s">
        <v>167</v>
      </c>
      <c r="D119" s="132">
        <v>17000</v>
      </c>
      <c r="E119" s="132">
        <v>17000</v>
      </c>
      <c r="F119" s="132">
        <v>1861.2</v>
      </c>
      <c r="G119" s="132">
        <v>17000</v>
      </c>
      <c r="H119" s="132">
        <v>0</v>
      </c>
      <c r="I119" s="132">
        <v>17000</v>
      </c>
      <c r="J119" s="132">
        <v>1861.2</v>
      </c>
      <c r="K119" s="132">
        <v>0</v>
      </c>
      <c r="L119" s="133">
        <v>0</v>
      </c>
      <c r="M119" s="72"/>
      <c r="N119" s="74"/>
      <c r="O119" s="74"/>
      <c r="P119" s="74"/>
      <c r="Q119" s="74"/>
      <c r="R119" s="74"/>
      <c r="S119" s="74"/>
      <c r="T119" s="74"/>
    </row>
    <row r="120" spans="1:20" ht="14.25" customHeight="1" x14ac:dyDescent="0.25">
      <c r="B120" s="85">
        <v>90000</v>
      </c>
      <c r="C120" s="16" t="s">
        <v>168</v>
      </c>
      <c r="D120" s="132">
        <v>3517500</v>
      </c>
      <c r="E120" s="132">
        <v>3524500</v>
      </c>
      <c r="F120" s="132">
        <v>292528.89</v>
      </c>
      <c r="G120" s="132">
        <v>3517500</v>
      </c>
      <c r="H120" s="132">
        <v>0</v>
      </c>
      <c r="I120" s="132">
        <v>3524500</v>
      </c>
      <c r="J120" s="132">
        <v>292528.89</v>
      </c>
      <c r="K120" s="132">
        <v>0</v>
      </c>
      <c r="L120" s="133">
        <v>0</v>
      </c>
      <c r="M120" s="72"/>
      <c r="N120" s="74"/>
      <c r="O120" s="74"/>
      <c r="P120" s="74"/>
      <c r="Q120" s="74"/>
      <c r="R120" s="74"/>
      <c r="S120" s="74"/>
      <c r="T120" s="74"/>
    </row>
    <row r="121" spans="1:20" ht="15.75" customHeight="1" x14ac:dyDescent="0.25">
      <c r="B121" s="18" t="s">
        <v>169</v>
      </c>
      <c r="C121" s="19" t="s">
        <v>170</v>
      </c>
      <c r="D121" s="35">
        <f>D87+D93+D99+D105+D110+D115+D117+D120</f>
        <v>8859093.8099999987</v>
      </c>
      <c r="E121" s="35">
        <f t="shared" ref="E121:L121" si="0">E87+E93+E99+E105+E110+E115+E117+E120</f>
        <v>7609310.9000000004</v>
      </c>
      <c r="F121" s="35">
        <f t="shared" si="0"/>
        <v>2280380.41</v>
      </c>
      <c r="G121" s="35">
        <f t="shared" si="0"/>
        <v>9914982.0500000007</v>
      </c>
      <c r="H121" s="35">
        <f t="shared" si="0"/>
        <v>452271.65</v>
      </c>
      <c r="I121" s="35">
        <f t="shared" si="0"/>
        <v>8061582.5499999998</v>
      </c>
      <c r="J121" s="35">
        <f t="shared" si="0"/>
        <v>2008003.6999999997</v>
      </c>
      <c r="K121" s="35">
        <f t="shared" si="0"/>
        <v>273355.28000000003</v>
      </c>
      <c r="L121" s="35">
        <f t="shared" si="0"/>
        <v>452271.65</v>
      </c>
      <c r="M121" s="72"/>
      <c r="N121" s="74"/>
      <c r="O121" s="74"/>
      <c r="P121" s="74"/>
      <c r="Q121" s="74"/>
      <c r="R121" s="74"/>
      <c r="S121" s="74"/>
      <c r="T121" s="74"/>
    </row>
    <row r="124" spans="1:20" ht="30.6" customHeight="1" x14ac:dyDescent="0.35">
      <c r="A124" s="83" t="s">
        <v>649</v>
      </c>
      <c r="B124" s="83"/>
      <c r="C124" s="83"/>
      <c r="D124" s="83"/>
      <c r="E124" s="83"/>
      <c r="F124" s="83"/>
      <c r="G124" s="83"/>
      <c r="H124" s="83"/>
      <c r="I124" s="83"/>
      <c r="J124" s="83"/>
      <c r="K124" s="83"/>
      <c r="L124" s="83"/>
      <c r="M124" s="83"/>
      <c r="N124" s="83"/>
      <c r="O124" s="83"/>
      <c r="P124" s="83"/>
      <c r="Q124" s="83"/>
    </row>
    <row r="125" spans="1:20" ht="13.9" customHeight="1" x14ac:dyDescent="0.35">
      <c r="A125" s="83"/>
      <c r="B125" s="83"/>
      <c r="C125" s="83"/>
      <c r="D125" s="83"/>
      <c r="E125" s="83"/>
      <c r="F125" s="83"/>
      <c r="G125" s="83"/>
      <c r="H125" s="83"/>
      <c r="I125" s="83"/>
      <c r="J125" s="83"/>
      <c r="K125" s="83"/>
      <c r="L125" s="83"/>
      <c r="M125" s="83"/>
      <c r="N125" s="83"/>
      <c r="O125" s="83"/>
      <c r="P125" s="83"/>
      <c r="Q125" s="83"/>
    </row>
    <row r="126" spans="1:20" ht="14.25" customHeight="1" x14ac:dyDescent="0.25">
      <c r="C126" s="13"/>
      <c r="D126" s="4" t="s">
        <v>33</v>
      </c>
      <c r="E126" s="4" t="s">
        <v>33</v>
      </c>
      <c r="F126" s="4" t="s">
        <v>33</v>
      </c>
      <c r="G126" s="4" t="s">
        <v>33</v>
      </c>
      <c r="H126" s="4" t="s">
        <v>33</v>
      </c>
      <c r="I126" s="4" t="s">
        <v>33</v>
      </c>
      <c r="J126" s="4" t="s">
        <v>33</v>
      </c>
      <c r="K126" s="4" t="s">
        <v>33</v>
      </c>
      <c r="L126" s="4" t="s">
        <v>33</v>
      </c>
      <c r="M126" s="4" t="s">
        <v>33</v>
      </c>
      <c r="N126" s="4" t="s">
        <v>33</v>
      </c>
      <c r="O126" s="4" t="s">
        <v>33</v>
      </c>
      <c r="P126" s="4" t="s">
        <v>33</v>
      </c>
      <c r="Q126" s="37"/>
    </row>
    <row r="127" spans="1:20" ht="45" customHeight="1" x14ac:dyDescent="0.25">
      <c r="B127" s="20" t="s">
        <v>171</v>
      </c>
      <c r="C127" s="5" t="s">
        <v>3</v>
      </c>
      <c r="D127" s="10" t="s">
        <v>640</v>
      </c>
      <c r="E127" s="10" t="s">
        <v>636</v>
      </c>
      <c r="F127" s="10" t="s">
        <v>645</v>
      </c>
      <c r="G127" s="10" t="s">
        <v>646</v>
      </c>
      <c r="H127" s="10" t="s">
        <v>647</v>
      </c>
      <c r="I127" s="10" t="s">
        <v>716</v>
      </c>
      <c r="J127" s="10" t="s">
        <v>648</v>
      </c>
      <c r="K127" s="10" t="s">
        <v>638</v>
      </c>
      <c r="L127" s="10" t="s">
        <v>641</v>
      </c>
      <c r="M127" s="10" t="s">
        <v>639</v>
      </c>
      <c r="N127" s="10" t="s">
        <v>651</v>
      </c>
      <c r="O127" s="10" t="s">
        <v>652</v>
      </c>
      <c r="P127" s="10" t="s">
        <v>653</v>
      </c>
      <c r="Q127" s="73"/>
      <c r="R127" s="73"/>
      <c r="S127" s="73"/>
      <c r="T127" s="73"/>
    </row>
    <row r="128" spans="1:20" ht="14.25" customHeight="1" x14ac:dyDescent="0.25">
      <c r="B128" s="21" t="s">
        <v>172</v>
      </c>
      <c r="C128" s="22" t="s">
        <v>173</v>
      </c>
      <c r="D128" s="132">
        <v>41912.44</v>
      </c>
      <c r="E128" s="132">
        <v>41413.440000000002</v>
      </c>
      <c r="F128" s="132">
        <v>0</v>
      </c>
      <c r="G128" s="132">
        <v>0</v>
      </c>
      <c r="H128" s="132">
        <v>41016.75</v>
      </c>
      <c r="I128" s="132">
        <v>0</v>
      </c>
      <c r="J128" s="35">
        <f>E128-H128-I128</f>
        <v>396.69000000000233</v>
      </c>
      <c r="K128" s="132">
        <v>50961.85</v>
      </c>
      <c r="L128" s="132">
        <v>8799.41</v>
      </c>
      <c r="M128" s="132">
        <v>50212.85</v>
      </c>
      <c r="N128" s="132">
        <v>33505.72</v>
      </c>
      <c r="O128" s="132">
        <v>6699.41</v>
      </c>
      <c r="P128" s="132">
        <v>8799.41</v>
      </c>
      <c r="Q128" s="37"/>
    </row>
    <row r="129" spans="2:17" ht="14.25" customHeight="1" x14ac:dyDescent="0.25">
      <c r="B129" s="21" t="s">
        <v>174</v>
      </c>
      <c r="C129" s="22" t="s">
        <v>175</v>
      </c>
      <c r="D129" s="132">
        <v>140708.64000000001</v>
      </c>
      <c r="E129" s="132">
        <v>172176.23</v>
      </c>
      <c r="F129" s="132">
        <v>0</v>
      </c>
      <c r="G129" s="132">
        <v>0</v>
      </c>
      <c r="H129" s="132">
        <v>155964.17000000001</v>
      </c>
      <c r="I129" s="132">
        <v>0</v>
      </c>
      <c r="J129" s="35">
        <f t="shared" ref="J129:J192" si="1">E129-H129-I129</f>
        <v>16212.059999999998</v>
      </c>
      <c r="K129" s="132">
        <v>169721.04</v>
      </c>
      <c r="L129" s="132">
        <v>23677.05</v>
      </c>
      <c r="M129" s="132">
        <v>195853.28</v>
      </c>
      <c r="N129" s="132">
        <v>103445.58</v>
      </c>
      <c r="O129" s="132">
        <v>22175.47</v>
      </c>
      <c r="P129" s="132">
        <v>22175.47</v>
      </c>
      <c r="Q129" s="37"/>
    </row>
    <row r="130" spans="2:17" ht="14.25" customHeight="1" x14ac:dyDescent="0.25">
      <c r="B130" s="21" t="s">
        <v>176</v>
      </c>
      <c r="C130" s="22" t="s">
        <v>177</v>
      </c>
      <c r="D130" s="132">
        <v>210192.17</v>
      </c>
      <c r="E130" s="132">
        <v>70642.25</v>
      </c>
      <c r="F130" s="132">
        <v>0</v>
      </c>
      <c r="G130" s="132">
        <v>0</v>
      </c>
      <c r="H130" s="132">
        <v>67126.48</v>
      </c>
      <c r="I130" s="132">
        <v>0</v>
      </c>
      <c r="J130" s="35">
        <f t="shared" si="1"/>
        <v>3515.7700000000041</v>
      </c>
      <c r="K130" s="132">
        <v>226577.21</v>
      </c>
      <c r="L130" s="132">
        <v>12058.81</v>
      </c>
      <c r="M130" s="132">
        <v>82701.06</v>
      </c>
      <c r="N130" s="132">
        <v>58873.21</v>
      </c>
      <c r="O130" s="132">
        <v>11631.81</v>
      </c>
      <c r="P130" s="132">
        <v>12058.81</v>
      </c>
      <c r="Q130" s="37"/>
    </row>
    <row r="131" spans="2:17" ht="14.25" customHeight="1" x14ac:dyDescent="0.25">
      <c r="B131" s="21" t="s">
        <v>178</v>
      </c>
      <c r="C131" s="22" t="s">
        <v>179</v>
      </c>
      <c r="D131" s="132">
        <v>61639.42</v>
      </c>
      <c r="E131" s="132">
        <v>84515.71</v>
      </c>
      <c r="F131" s="132">
        <v>0</v>
      </c>
      <c r="G131" s="132">
        <v>0</v>
      </c>
      <c r="H131" s="132">
        <v>60851.76</v>
      </c>
      <c r="I131" s="132">
        <v>0</v>
      </c>
      <c r="J131" s="35">
        <f t="shared" si="1"/>
        <v>23663.950000000004</v>
      </c>
      <c r="K131" s="132">
        <v>64937.87</v>
      </c>
      <c r="L131" s="132">
        <v>3293.44</v>
      </c>
      <c r="M131" s="132">
        <v>87809.15</v>
      </c>
      <c r="N131" s="132">
        <v>56166.32</v>
      </c>
      <c r="O131" s="132">
        <v>3218.32</v>
      </c>
      <c r="P131" s="132">
        <v>3218.32</v>
      </c>
      <c r="Q131" s="37"/>
    </row>
    <row r="132" spans="2:17" ht="14.25" customHeight="1" x14ac:dyDescent="0.25">
      <c r="B132" s="21" t="s">
        <v>180</v>
      </c>
      <c r="C132" s="22" t="s">
        <v>181</v>
      </c>
      <c r="D132" s="132">
        <v>17650</v>
      </c>
      <c r="E132" s="132">
        <v>22020.400000000001</v>
      </c>
      <c r="F132" s="132">
        <v>0</v>
      </c>
      <c r="G132" s="132">
        <v>0</v>
      </c>
      <c r="H132" s="132">
        <v>20587.7</v>
      </c>
      <c r="I132" s="132">
        <v>0</v>
      </c>
      <c r="J132" s="35">
        <f t="shared" si="1"/>
        <v>1432.7000000000007</v>
      </c>
      <c r="K132" s="132">
        <v>37288.81</v>
      </c>
      <c r="L132" s="132">
        <v>17457.32</v>
      </c>
      <c r="M132" s="132">
        <v>39477.72</v>
      </c>
      <c r="N132" s="132">
        <v>14921.57</v>
      </c>
      <c r="O132" s="132">
        <v>12637.04</v>
      </c>
      <c r="P132" s="132">
        <v>17456.04</v>
      </c>
      <c r="Q132" s="37"/>
    </row>
    <row r="133" spans="2:17" ht="14.25" customHeight="1" x14ac:dyDescent="0.25">
      <c r="B133" s="21" t="s">
        <v>182</v>
      </c>
      <c r="C133" s="22" t="s">
        <v>183</v>
      </c>
      <c r="D133" s="132">
        <v>60315.86</v>
      </c>
      <c r="E133" s="132">
        <v>67859.570000000007</v>
      </c>
      <c r="F133" s="132">
        <v>0</v>
      </c>
      <c r="G133" s="132">
        <v>0</v>
      </c>
      <c r="H133" s="132">
        <v>65843.94</v>
      </c>
      <c r="I133" s="132">
        <v>0</v>
      </c>
      <c r="J133" s="35">
        <f t="shared" si="1"/>
        <v>2015.6300000000047</v>
      </c>
      <c r="K133" s="132">
        <v>70751</v>
      </c>
      <c r="L133" s="132">
        <v>10435.14</v>
      </c>
      <c r="M133" s="132">
        <v>78294.710000000006</v>
      </c>
      <c r="N133" s="132">
        <v>57679.96</v>
      </c>
      <c r="O133" s="132">
        <v>5994.34</v>
      </c>
      <c r="P133" s="132">
        <v>10435.14</v>
      </c>
      <c r="Q133" s="37"/>
    </row>
    <row r="134" spans="2:17" ht="14.25" customHeight="1" x14ac:dyDescent="0.25">
      <c r="B134" s="21" t="s">
        <v>184</v>
      </c>
      <c r="C134" s="22" t="s">
        <v>185</v>
      </c>
      <c r="D134" s="132">
        <v>84642.67</v>
      </c>
      <c r="E134" s="132">
        <v>88114.82</v>
      </c>
      <c r="F134" s="132">
        <v>0</v>
      </c>
      <c r="G134" s="132">
        <v>0</v>
      </c>
      <c r="H134" s="132">
        <v>73561.960000000006</v>
      </c>
      <c r="I134" s="132">
        <v>0</v>
      </c>
      <c r="J134" s="35">
        <f t="shared" si="1"/>
        <v>14552.86</v>
      </c>
      <c r="K134" s="132">
        <v>87451.24</v>
      </c>
      <c r="L134" s="132">
        <v>2605.2800000000002</v>
      </c>
      <c r="M134" s="132">
        <v>90720.1</v>
      </c>
      <c r="N134" s="132">
        <v>72414.570000000007</v>
      </c>
      <c r="O134" s="132">
        <v>2605.2800000000002</v>
      </c>
      <c r="P134" s="132">
        <v>2605.2800000000002</v>
      </c>
      <c r="Q134" s="37"/>
    </row>
    <row r="135" spans="2:17" ht="14.25" customHeight="1" x14ac:dyDescent="0.25">
      <c r="B135" s="21" t="s">
        <v>186</v>
      </c>
      <c r="C135" s="22" t="s">
        <v>187</v>
      </c>
      <c r="D135" s="132">
        <v>4888</v>
      </c>
      <c r="E135" s="132">
        <v>4892.3</v>
      </c>
      <c r="F135" s="132">
        <v>0</v>
      </c>
      <c r="G135" s="132">
        <v>0</v>
      </c>
      <c r="H135" s="132">
        <v>4230.13</v>
      </c>
      <c r="I135" s="132">
        <v>0</v>
      </c>
      <c r="J135" s="35">
        <f t="shared" si="1"/>
        <v>662.17000000000007</v>
      </c>
      <c r="K135" s="132">
        <v>5775.5</v>
      </c>
      <c r="L135" s="132">
        <v>887.5</v>
      </c>
      <c r="M135" s="132">
        <v>5779.8</v>
      </c>
      <c r="N135" s="132">
        <v>593</v>
      </c>
      <c r="O135" s="132">
        <v>887.5</v>
      </c>
      <c r="P135" s="132">
        <v>887.5</v>
      </c>
      <c r="Q135" s="37"/>
    </row>
    <row r="136" spans="2:17" ht="14.25" customHeight="1" x14ac:dyDescent="0.25">
      <c r="B136" s="21" t="s">
        <v>188</v>
      </c>
      <c r="C136" s="22" t="s">
        <v>189</v>
      </c>
      <c r="D136" s="132">
        <v>0</v>
      </c>
      <c r="E136" s="132">
        <v>0</v>
      </c>
      <c r="F136" s="132">
        <v>0</v>
      </c>
      <c r="G136" s="132">
        <v>0</v>
      </c>
      <c r="H136" s="132">
        <v>0</v>
      </c>
      <c r="I136" s="132">
        <v>0</v>
      </c>
      <c r="J136" s="35">
        <f t="shared" si="1"/>
        <v>0</v>
      </c>
      <c r="K136" s="132">
        <v>0</v>
      </c>
      <c r="L136" s="132">
        <v>0</v>
      </c>
      <c r="M136" s="132">
        <v>0</v>
      </c>
      <c r="N136" s="132">
        <v>0</v>
      </c>
      <c r="O136" s="132">
        <v>0</v>
      </c>
      <c r="P136" s="132">
        <v>0</v>
      </c>
      <c r="Q136" s="37"/>
    </row>
    <row r="137" spans="2:17" ht="14.25" customHeight="1" x14ac:dyDescent="0.25">
      <c r="B137" s="21" t="s">
        <v>190</v>
      </c>
      <c r="C137" s="22" t="s">
        <v>191</v>
      </c>
      <c r="D137" s="132">
        <v>61354.11</v>
      </c>
      <c r="E137" s="132">
        <v>88037.55</v>
      </c>
      <c r="F137" s="132">
        <v>0</v>
      </c>
      <c r="G137" s="132">
        <v>0</v>
      </c>
      <c r="H137" s="132">
        <v>41073.279999999999</v>
      </c>
      <c r="I137" s="132">
        <v>23850.41</v>
      </c>
      <c r="J137" s="35">
        <f t="shared" si="1"/>
        <v>23113.860000000004</v>
      </c>
      <c r="K137" s="132">
        <v>90092.84</v>
      </c>
      <c r="L137" s="132">
        <v>9535.94</v>
      </c>
      <c r="M137" s="132">
        <v>97573.49</v>
      </c>
      <c r="N137" s="132">
        <v>35840.03</v>
      </c>
      <c r="O137" s="132">
        <v>8863.94</v>
      </c>
      <c r="P137" s="132">
        <v>9535.94</v>
      </c>
      <c r="Q137" s="37"/>
    </row>
    <row r="138" spans="2:17" ht="14.25" customHeight="1" x14ac:dyDescent="0.25">
      <c r="B138" s="21" t="s">
        <v>192</v>
      </c>
      <c r="C138" s="22" t="s">
        <v>193</v>
      </c>
      <c r="D138" s="132">
        <v>34302.06</v>
      </c>
      <c r="E138" s="132">
        <v>28797.52</v>
      </c>
      <c r="F138" s="132">
        <v>0</v>
      </c>
      <c r="G138" s="132">
        <v>0</v>
      </c>
      <c r="H138" s="132">
        <v>28264.7</v>
      </c>
      <c r="I138" s="132">
        <v>0</v>
      </c>
      <c r="J138" s="35">
        <f t="shared" si="1"/>
        <v>532.81999999999971</v>
      </c>
      <c r="K138" s="132">
        <v>62021.75</v>
      </c>
      <c r="L138" s="132">
        <v>26275.72</v>
      </c>
      <c r="M138" s="132">
        <v>55073.24</v>
      </c>
      <c r="N138" s="132">
        <v>19581.02</v>
      </c>
      <c r="O138" s="132">
        <v>25775.72</v>
      </c>
      <c r="P138" s="132">
        <v>26275.72</v>
      </c>
      <c r="Q138" s="37"/>
    </row>
    <row r="139" spans="2:17" ht="14.25" customHeight="1" x14ac:dyDescent="0.25">
      <c r="B139" s="23" t="s">
        <v>194</v>
      </c>
      <c r="C139" s="24" t="s">
        <v>195</v>
      </c>
      <c r="D139" s="132">
        <v>717605.37</v>
      </c>
      <c r="E139" s="132">
        <v>668469.79</v>
      </c>
      <c r="F139" s="132">
        <v>0</v>
      </c>
      <c r="G139" s="132">
        <v>0</v>
      </c>
      <c r="H139" s="132">
        <v>558520.87</v>
      </c>
      <c r="I139" s="132">
        <v>23850.41</v>
      </c>
      <c r="J139" s="35">
        <f t="shared" si="1"/>
        <v>86098.510000000038</v>
      </c>
      <c r="K139" s="132">
        <v>865579.11</v>
      </c>
      <c r="L139" s="132">
        <v>115025.61</v>
      </c>
      <c r="M139" s="132">
        <v>783495.4</v>
      </c>
      <c r="N139" s="132">
        <v>453020.98</v>
      </c>
      <c r="O139" s="132">
        <v>100488.83</v>
      </c>
      <c r="P139" s="132">
        <v>113447.63</v>
      </c>
      <c r="Q139" s="37"/>
    </row>
    <row r="140" spans="2:17" ht="14.25" customHeight="1" x14ac:dyDescent="0.25">
      <c r="B140" s="21" t="s">
        <v>196</v>
      </c>
      <c r="C140" s="22" t="s">
        <v>197</v>
      </c>
      <c r="D140" s="132">
        <v>0</v>
      </c>
      <c r="E140" s="132">
        <v>0</v>
      </c>
      <c r="F140" s="132">
        <v>0</v>
      </c>
      <c r="G140" s="132">
        <v>0</v>
      </c>
      <c r="H140" s="132">
        <v>0</v>
      </c>
      <c r="I140" s="132">
        <v>0</v>
      </c>
      <c r="J140" s="35">
        <f t="shared" si="1"/>
        <v>0</v>
      </c>
      <c r="K140" s="132">
        <v>0</v>
      </c>
      <c r="L140" s="132">
        <v>0</v>
      </c>
      <c r="M140" s="132">
        <v>0</v>
      </c>
      <c r="N140" s="132">
        <v>0</v>
      </c>
      <c r="O140" s="132">
        <v>0</v>
      </c>
      <c r="P140" s="132">
        <v>0</v>
      </c>
      <c r="Q140" s="37"/>
    </row>
    <row r="141" spans="2:17" ht="14.25" customHeight="1" x14ac:dyDescent="0.25">
      <c r="B141" s="21" t="s">
        <v>198</v>
      </c>
      <c r="C141" s="22" t="s">
        <v>199</v>
      </c>
      <c r="D141" s="132">
        <v>0</v>
      </c>
      <c r="E141" s="132">
        <v>0</v>
      </c>
      <c r="F141" s="132">
        <v>0</v>
      </c>
      <c r="G141" s="132">
        <v>0</v>
      </c>
      <c r="H141" s="132">
        <v>0</v>
      </c>
      <c r="I141" s="132">
        <v>0</v>
      </c>
      <c r="J141" s="35">
        <f t="shared" si="1"/>
        <v>0</v>
      </c>
      <c r="K141" s="132">
        <v>0</v>
      </c>
      <c r="L141" s="132">
        <v>0</v>
      </c>
      <c r="M141" s="132">
        <v>0</v>
      </c>
      <c r="N141" s="132">
        <v>0</v>
      </c>
      <c r="O141" s="132">
        <v>0</v>
      </c>
      <c r="P141" s="132">
        <v>0</v>
      </c>
      <c r="Q141" s="37"/>
    </row>
    <row r="142" spans="2:17" ht="14.25" customHeight="1" x14ac:dyDescent="0.25">
      <c r="B142" s="23" t="s">
        <v>200</v>
      </c>
      <c r="C142" s="24" t="s">
        <v>201</v>
      </c>
      <c r="D142" s="132">
        <v>0</v>
      </c>
      <c r="E142" s="132">
        <v>0</v>
      </c>
      <c r="F142" s="132">
        <v>0</v>
      </c>
      <c r="G142" s="132">
        <v>0</v>
      </c>
      <c r="H142" s="132">
        <v>0</v>
      </c>
      <c r="I142" s="132">
        <v>0</v>
      </c>
      <c r="J142" s="35">
        <f t="shared" si="1"/>
        <v>0</v>
      </c>
      <c r="K142" s="132">
        <v>0</v>
      </c>
      <c r="L142" s="132">
        <v>0</v>
      </c>
      <c r="M142" s="132">
        <v>0</v>
      </c>
      <c r="N142" s="132">
        <v>0</v>
      </c>
      <c r="O142" s="132">
        <v>0</v>
      </c>
      <c r="P142" s="132">
        <v>0</v>
      </c>
      <c r="Q142" s="37"/>
    </row>
    <row r="143" spans="2:17" ht="14.25" customHeight="1" x14ac:dyDescent="0.25">
      <c r="B143" s="21" t="s">
        <v>202</v>
      </c>
      <c r="C143" s="22" t="s">
        <v>203</v>
      </c>
      <c r="D143" s="132">
        <v>38079.07</v>
      </c>
      <c r="E143" s="132">
        <v>39844.82</v>
      </c>
      <c r="F143" s="132">
        <v>0</v>
      </c>
      <c r="G143" s="132">
        <v>0</v>
      </c>
      <c r="H143" s="132">
        <v>38484.519999999997</v>
      </c>
      <c r="I143" s="132">
        <v>0</v>
      </c>
      <c r="J143" s="35">
        <f t="shared" si="1"/>
        <v>1360.3000000000029</v>
      </c>
      <c r="K143" s="132">
        <v>50773.05</v>
      </c>
      <c r="L143" s="132">
        <v>12693.98</v>
      </c>
      <c r="M143" s="132">
        <v>52538.8</v>
      </c>
      <c r="N143" s="132">
        <v>36754.300000000003</v>
      </c>
      <c r="O143" s="132">
        <v>6166.98</v>
      </c>
      <c r="P143" s="132">
        <v>6654.98</v>
      </c>
      <c r="Q143" s="37"/>
    </row>
    <row r="144" spans="2:17" ht="14.25" customHeight="1" x14ac:dyDescent="0.25">
      <c r="B144" s="21" t="s">
        <v>204</v>
      </c>
      <c r="C144" s="22" t="s">
        <v>205</v>
      </c>
      <c r="D144" s="132">
        <v>500</v>
      </c>
      <c r="E144" s="132">
        <v>21350</v>
      </c>
      <c r="F144" s="132">
        <v>0</v>
      </c>
      <c r="G144" s="132">
        <v>0</v>
      </c>
      <c r="H144" s="132">
        <v>0</v>
      </c>
      <c r="I144" s="132">
        <v>0</v>
      </c>
      <c r="J144" s="35">
        <f t="shared" si="1"/>
        <v>21350</v>
      </c>
      <c r="K144" s="132">
        <v>500</v>
      </c>
      <c r="L144" s="132">
        <v>0</v>
      </c>
      <c r="M144" s="132">
        <v>21350</v>
      </c>
      <c r="N144" s="132">
        <v>0</v>
      </c>
      <c r="O144" s="132">
        <v>0</v>
      </c>
      <c r="P144" s="132">
        <v>0</v>
      </c>
      <c r="Q144" s="37"/>
    </row>
    <row r="145" spans="2:17" ht="14.25" customHeight="1" x14ac:dyDescent="0.25">
      <c r="B145" s="23" t="s">
        <v>206</v>
      </c>
      <c r="C145" s="24" t="s">
        <v>207</v>
      </c>
      <c r="D145" s="132">
        <v>38579.07</v>
      </c>
      <c r="E145" s="132">
        <v>61194.82</v>
      </c>
      <c r="F145" s="132">
        <v>0</v>
      </c>
      <c r="G145" s="132">
        <v>0</v>
      </c>
      <c r="H145" s="132">
        <v>38484.519999999997</v>
      </c>
      <c r="I145" s="132">
        <v>0</v>
      </c>
      <c r="J145" s="35">
        <f t="shared" si="1"/>
        <v>22710.300000000003</v>
      </c>
      <c r="K145" s="132">
        <v>51273.05</v>
      </c>
      <c r="L145" s="132">
        <v>12693.98</v>
      </c>
      <c r="M145" s="132">
        <v>73888.800000000003</v>
      </c>
      <c r="N145" s="132">
        <v>36754.300000000003</v>
      </c>
      <c r="O145" s="132">
        <v>6166.98</v>
      </c>
      <c r="P145" s="132">
        <v>6654.98</v>
      </c>
      <c r="Q145" s="37"/>
    </row>
    <row r="146" spans="2:17" ht="14.25" customHeight="1" x14ac:dyDescent="0.25">
      <c r="B146" s="21" t="s">
        <v>208</v>
      </c>
      <c r="C146" s="22" t="s">
        <v>209</v>
      </c>
      <c r="D146" s="132">
        <v>1446200</v>
      </c>
      <c r="E146" s="132">
        <v>106189.83</v>
      </c>
      <c r="F146" s="132">
        <v>0</v>
      </c>
      <c r="G146" s="132">
        <v>0</v>
      </c>
      <c r="H146" s="132">
        <v>51591.02</v>
      </c>
      <c r="I146" s="132">
        <v>0</v>
      </c>
      <c r="J146" s="35">
        <f t="shared" si="1"/>
        <v>54598.810000000005</v>
      </c>
      <c r="K146" s="132">
        <v>1512777.6</v>
      </c>
      <c r="L146" s="132">
        <v>19970.73</v>
      </c>
      <c r="M146" s="132">
        <v>126160.56</v>
      </c>
      <c r="N146" s="132">
        <v>34300.910000000003</v>
      </c>
      <c r="O146" s="132">
        <v>8532.2000000000007</v>
      </c>
      <c r="P146" s="132">
        <v>19358.38</v>
      </c>
      <c r="Q146" s="37"/>
    </row>
    <row r="147" spans="2:17" ht="14.25" customHeight="1" x14ac:dyDescent="0.25">
      <c r="B147" s="21" t="s">
        <v>548</v>
      </c>
      <c r="C147" s="22" t="s">
        <v>210</v>
      </c>
      <c r="D147" s="132">
        <v>544250</v>
      </c>
      <c r="E147" s="132">
        <v>581908.21</v>
      </c>
      <c r="F147" s="132">
        <v>0</v>
      </c>
      <c r="G147" s="132">
        <v>100000</v>
      </c>
      <c r="H147" s="132">
        <v>66684.72</v>
      </c>
      <c r="I147" s="132">
        <v>100000</v>
      </c>
      <c r="J147" s="35">
        <f t="shared" si="1"/>
        <v>415223.49</v>
      </c>
      <c r="K147" s="132">
        <v>798105.71</v>
      </c>
      <c r="L147" s="132">
        <v>244139.26</v>
      </c>
      <c r="M147" s="132">
        <v>726047.47</v>
      </c>
      <c r="N147" s="132">
        <v>38368.74</v>
      </c>
      <c r="O147" s="132">
        <v>130997.73</v>
      </c>
      <c r="P147" s="132">
        <v>241677.13</v>
      </c>
      <c r="Q147" s="37"/>
    </row>
    <row r="148" spans="2:17" ht="14.25" customHeight="1" x14ac:dyDescent="0.25">
      <c r="B148" s="21" t="s">
        <v>211</v>
      </c>
      <c r="C148" s="22" t="s">
        <v>212</v>
      </c>
      <c r="D148" s="132">
        <v>0</v>
      </c>
      <c r="E148" s="132">
        <v>0</v>
      </c>
      <c r="F148" s="132">
        <v>0</v>
      </c>
      <c r="G148" s="132">
        <v>0</v>
      </c>
      <c r="H148" s="132">
        <v>0</v>
      </c>
      <c r="I148" s="132">
        <v>0</v>
      </c>
      <c r="J148" s="35">
        <f t="shared" si="1"/>
        <v>0</v>
      </c>
      <c r="K148" s="132">
        <v>0</v>
      </c>
      <c r="L148" s="132">
        <v>0</v>
      </c>
      <c r="M148" s="132">
        <v>0</v>
      </c>
      <c r="N148" s="132">
        <v>0</v>
      </c>
      <c r="O148" s="132">
        <v>0</v>
      </c>
      <c r="P148" s="132">
        <v>0</v>
      </c>
      <c r="Q148" s="37"/>
    </row>
    <row r="149" spans="2:17" ht="14.25" customHeight="1" x14ac:dyDescent="0.25">
      <c r="B149" s="21" t="s">
        <v>213</v>
      </c>
      <c r="C149" s="22" t="s">
        <v>214</v>
      </c>
      <c r="D149" s="132">
        <v>0</v>
      </c>
      <c r="E149" s="132">
        <v>0</v>
      </c>
      <c r="F149" s="132">
        <v>0</v>
      </c>
      <c r="G149" s="132">
        <v>0</v>
      </c>
      <c r="H149" s="132">
        <v>0</v>
      </c>
      <c r="I149" s="132">
        <v>0</v>
      </c>
      <c r="J149" s="35">
        <f t="shared" si="1"/>
        <v>0</v>
      </c>
      <c r="K149" s="132">
        <v>0</v>
      </c>
      <c r="L149" s="132">
        <v>0</v>
      </c>
      <c r="M149" s="132">
        <v>0</v>
      </c>
      <c r="N149" s="132">
        <v>0</v>
      </c>
      <c r="O149" s="132">
        <v>0</v>
      </c>
      <c r="P149" s="132">
        <v>0</v>
      </c>
      <c r="Q149" s="37"/>
    </row>
    <row r="150" spans="2:17" ht="14.25" customHeight="1" x14ac:dyDescent="0.25">
      <c r="B150" s="21" t="s">
        <v>215</v>
      </c>
      <c r="C150" s="22" t="s">
        <v>216</v>
      </c>
      <c r="D150" s="132">
        <v>4499.1000000000004</v>
      </c>
      <c r="E150" s="132">
        <v>7160.68</v>
      </c>
      <c r="F150" s="132">
        <v>0</v>
      </c>
      <c r="G150" s="132">
        <v>0</v>
      </c>
      <c r="H150" s="132">
        <v>3138.51</v>
      </c>
      <c r="I150" s="132">
        <v>0</v>
      </c>
      <c r="J150" s="35">
        <f t="shared" si="1"/>
        <v>4022.17</v>
      </c>
      <c r="K150" s="132">
        <v>5623.27</v>
      </c>
      <c r="L150" s="132">
        <v>439.41</v>
      </c>
      <c r="M150" s="132">
        <v>7600.09</v>
      </c>
      <c r="N150" s="132">
        <v>2494.35</v>
      </c>
      <c r="O150" s="132">
        <v>220.01</v>
      </c>
      <c r="P150" s="132">
        <v>439.41</v>
      </c>
      <c r="Q150" s="37"/>
    </row>
    <row r="151" spans="2:17" ht="14.25" customHeight="1" x14ac:dyDescent="0.25">
      <c r="B151" s="21" t="s">
        <v>217</v>
      </c>
      <c r="C151" s="22" t="s">
        <v>218</v>
      </c>
      <c r="D151" s="132">
        <v>0</v>
      </c>
      <c r="E151" s="132">
        <v>0</v>
      </c>
      <c r="F151" s="132">
        <v>0</v>
      </c>
      <c r="G151" s="132">
        <v>0</v>
      </c>
      <c r="H151" s="132">
        <v>0</v>
      </c>
      <c r="I151" s="132">
        <v>0</v>
      </c>
      <c r="J151" s="35">
        <f t="shared" si="1"/>
        <v>0</v>
      </c>
      <c r="K151" s="132">
        <v>0</v>
      </c>
      <c r="L151" s="132">
        <v>0</v>
      </c>
      <c r="M151" s="132">
        <v>0</v>
      </c>
      <c r="N151" s="132">
        <v>0</v>
      </c>
      <c r="O151" s="132">
        <v>0</v>
      </c>
      <c r="P151" s="132">
        <v>0</v>
      </c>
      <c r="Q151" s="37"/>
    </row>
    <row r="152" spans="2:17" ht="14.25" customHeight="1" x14ac:dyDescent="0.25">
      <c r="B152" s="23" t="s">
        <v>219</v>
      </c>
      <c r="C152" s="24" t="s">
        <v>220</v>
      </c>
      <c r="D152" s="132">
        <v>1994949.1</v>
      </c>
      <c r="E152" s="132">
        <v>695258.72</v>
      </c>
      <c r="F152" s="132">
        <v>0</v>
      </c>
      <c r="G152" s="132">
        <v>100000</v>
      </c>
      <c r="H152" s="132">
        <v>121414.25</v>
      </c>
      <c r="I152" s="132">
        <v>100000</v>
      </c>
      <c r="J152" s="35">
        <f t="shared" si="1"/>
        <v>473844.47</v>
      </c>
      <c r="K152" s="132">
        <v>2316506.58</v>
      </c>
      <c r="L152" s="132">
        <v>264549.40000000002</v>
      </c>
      <c r="M152" s="132">
        <v>859808.12</v>
      </c>
      <c r="N152" s="132">
        <v>75164</v>
      </c>
      <c r="O152" s="132">
        <v>139749.94</v>
      </c>
      <c r="P152" s="132">
        <v>261474.92</v>
      </c>
      <c r="Q152" s="37"/>
    </row>
    <row r="153" spans="2:17" ht="14.25" customHeight="1" x14ac:dyDescent="0.25">
      <c r="B153" s="21" t="s">
        <v>221</v>
      </c>
      <c r="C153" s="22" t="s">
        <v>222</v>
      </c>
      <c r="D153" s="132">
        <v>300</v>
      </c>
      <c r="E153" s="132">
        <v>300</v>
      </c>
      <c r="F153" s="132">
        <v>0</v>
      </c>
      <c r="G153" s="132">
        <v>0</v>
      </c>
      <c r="H153" s="132">
        <v>199</v>
      </c>
      <c r="I153" s="132">
        <v>0</v>
      </c>
      <c r="J153" s="35">
        <f t="shared" si="1"/>
        <v>101</v>
      </c>
      <c r="K153" s="132">
        <v>300</v>
      </c>
      <c r="L153" s="132">
        <v>0</v>
      </c>
      <c r="M153" s="132">
        <v>300</v>
      </c>
      <c r="N153" s="132">
        <v>199</v>
      </c>
      <c r="O153" s="132">
        <v>0</v>
      </c>
      <c r="P153" s="132">
        <v>0</v>
      </c>
      <c r="Q153" s="37"/>
    </row>
    <row r="154" spans="2:17" ht="14.25" customHeight="1" x14ac:dyDescent="0.25">
      <c r="B154" s="21" t="s">
        <v>223</v>
      </c>
      <c r="C154" s="22" t="s">
        <v>224</v>
      </c>
      <c r="D154" s="132">
        <v>9780</v>
      </c>
      <c r="E154" s="132">
        <v>10930</v>
      </c>
      <c r="F154" s="132">
        <v>0</v>
      </c>
      <c r="G154" s="132">
        <v>0</v>
      </c>
      <c r="H154" s="132">
        <v>10342.68</v>
      </c>
      <c r="I154" s="132">
        <v>0</v>
      </c>
      <c r="J154" s="35">
        <f t="shared" si="1"/>
        <v>587.31999999999971</v>
      </c>
      <c r="K154" s="132">
        <v>22270.59</v>
      </c>
      <c r="L154" s="132">
        <v>9607.5</v>
      </c>
      <c r="M154" s="132">
        <v>20537.5</v>
      </c>
      <c r="N154" s="132">
        <v>6487.38</v>
      </c>
      <c r="O154" s="132">
        <v>9607.5</v>
      </c>
      <c r="P154" s="132">
        <v>9607.5</v>
      </c>
      <c r="Q154" s="37"/>
    </row>
    <row r="155" spans="2:17" ht="14.25" customHeight="1" x14ac:dyDescent="0.25">
      <c r="B155" s="23" t="s">
        <v>225</v>
      </c>
      <c r="C155" s="24" t="s">
        <v>226</v>
      </c>
      <c r="D155" s="132">
        <v>10080</v>
      </c>
      <c r="E155" s="132">
        <v>11230</v>
      </c>
      <c r="F155" s="132">
        <v>0</v>
      </c>
      <c r="G155" s="132">
        <v>0</v>
      </c>
      <c r="H155" s="132">
        <v>10541.68</v>
      </c>
      <c r="I155" s="132">
        <v>0</v>
      </c>
      <c r="J155" s="35">
        <f t="shared" si="1"/>
        <v>688.31999999999971</v>
      </c>
      <c r="K155" s="132">
        <v>22570.59</v>
      </c>
      <c r="L155" s="132">
        <v>9607.5</v>
      </c>
      <c r="M155" s="132">
        <v>20837.5</v>
      </c>
      <c r="N155" s="132">
        <v>6686.38</v>
      </c>
      <c r="O155" s="132">
        <v>9607.5</v>
      </c>
      <c r="P155" s="132">
        <v>9607.5</v>
      </c>
      <c r="Q155" s="37"/>
    </row>
    <row r="156" spans="2:17" ht="14.25" customHeight="1" x14ac:dyDescent="0.25">
      <c r="B156" s="21" t="s">
        <v>227</v>
      </c>
      <c r="C156" s="22" t="s">
        <v>228</v>
      </c>
      <c r="D156" s="132">
        <v>89713.95</v>
      </c>
      <c r="E156" s="132">
        <v>112023.4</v>
      </c>
      <c r="F156" s="132">
        <v>0</v>
      </c>
      <c r="G156" s="132">
        <v>0</v>
      </c>
      <c r="H156" s="132">
        <v>105045.1</v>
      </c>
      <c r="I156" s="132">
        <v>0</v>
      </c>
      <c r="J156" s="35">
        <f t="shared" si="1"/>
        <v>6978.2999999999884</v>
      </c>
      <c r="K156" s="132">
        <v>124232.09</v>
      </c>
      <c r="L156" s="132">
        <v>30416.13</v>
      </c>
      <c r="M156" s="132">
        <v>142439.53</v>
      </c>
      <c r="N156" s="132">
        <v>39428.050000000003</v>
      </c>
      <c r="O156" s="132">
        <v>23499.17</v>
      </c>
      <c r="P156" s="132">
        <v>27534.560000000001</v>
      </c>
      <c r="Q156" s="37"/>
    </row>
    <row r="157" spans="2:17" ht="14.25" customHeight="1" x14ac:dyDescent="0.25">
      <c r="B157" s="21" t="s">
        <v>229</v>
      </c>
      <c r="C157" s="22" t="s">
        <v>230</v>
      </c>
      <c r="D157" s="132">
        <v>0</v>
      </c>
      <c r="E157" s="132">
        <v>0</v>
      </c>
      <c r="F157" s="132">
        <v>0</v>
      </c>
      <c r="G157" s="132">
        <v>0</v>
      </c>
      <c r="H157" s="132">
        <v>0</v>
      </c>
      <c r="I157" s="132">
        <v>0</v>
      </c>
      <c r="J157" s="35">
        <f t="shared" si="1"/>
        <v>0</v>
      </c>
      <c r="K157" s="132">
        <v>0</v>
      </c>
      <c r="L157" s="132">
        <v>0</v>
      </c>
      <c r="M157" s="132">
        <v>0</v>
      </c>
      <c r="N157" s="132">
        <v>0</v>
      </c>
      <c r="O157" s="132">
        <v>0</v>
      </c>
      <c r="P157" s="132">
        <v>0</v>
      </c>
      <c r="Q157" s="37"/>
    </row>
    <row r="158" spans="2:17" ht="14.25" customHeight="1" x14ac:dyDescent="0.25">
      <c r="B158" s="23" t="s">
        <v>231</v>
      </c>
      <c r="C158" s="24" t="s">
        <v>232</v>
      </c>
      <c r="D158" s="132">
        <v>89713.95</v>
      </c>
      <c r="E158" s="132">
        <v>112023.4</v>
      </c>
      <c r="F158" s="132">
        <v>0</v>
      </c>
      <c r="G158" s="132">
        <v>0</v>
      </c>
      <c r="H158" s="132">
        <v>105045.1</v>
      </c>
      <c r="I158" s="132">
        <v>0</v>
      </c>
      <c r="J158" s="35">
        <f t="shared" si="1"/>
        <v>6978.2999999999884</v>
      </c>
      <c r="K158" s="132">
        <v>124232.09</v>
      </c>
      <c r="L158" s="132">
        <v>30416.13</v>
      </c>
      <c r="M158" s="132">
        <v>142439.53</v>
      </c>
      <c r="N158" s="132">
        <v>39428.050000000003</v>
      </c>
      <c r="O158" s="132">
        <v>23499.17</v>
      </c>
      <c r="P158" s="132">
        <v>27534.560000000001</v>
      </c>
      <c r="Q158" s="37"/>
    </row>
    <row r="159" spans="2:17" ht="14.25" customHeight="1" x14ac:dyDescent="0.25">
      <c r="B159" s="21" t="s">
        <v>233</v>
      </c>
      <c r="C159" s="22" t="s">
        <v>234</v>
      </c>
      <c r="D159" s="132">
        <v>46966.44</v>
      </c>
      <c r="E159" s="132">
        <v>66276.44</v>
      </c>
      <c r="F159" s="132">
        <v>0</v>
      </c>
      <c r="G159" s="132">
        <v>0</v>
      </c>
      <c r="H159" s="132">
        <v>38110.29</v>
      </c>
      <c r="I159" s="132">
        <v>0</v>
      </c>
      <c r="J159" s="35">
        <f t="shared" si="1"/>
        <v>28166.15</v>
      </c>
      <c r="K159" s="132">
        <v>57885.58</v>
      </c>
      <c r="L159" s="132">
        <v>8333.31</v>
      </c>
      <c r="M159" s="132">
        <v>74609.75</v>
      </c>
      <c r="N159" s="132">
        <v>30630.23</v>
      </c>
      <c r="O159" s="132">
        <v>7593.12</v>
      </c>
      <c r="P159" s="132">
        <v>7593.12</v>
      </c>
      <c r="Q159" s="37"/>
    </row>
    <row r="160" spans="2:17" ht="14.25" customHeight="1" x14ac:dyDescent="0.25">
      <c r="B160" s="23" t="s">
        <v>235</v>
      </c>
      <c r="C160" s="24" t="s">
        <v>236</v>
      </c>
      <c r="D160" s="132">
        <v>46966.44</v>
      </c>
      <c r="E160" s="132">
        <v>66276.44</v>
      </c>
      <c r="F160" s="132">
        <v>0</v>
      </c>
      <c r="G160" s="132">
        <v>0</v>
      </c>
      <c r="H160" s="132">
        <v>38110.29</v>
      </c>
      <c r="I160" s="132">
        <v>0</v>
      </c>
      <c r="J160" s="35">
        <f t="shared" si="1"/>
        <v>28166.15</v>
      </c>
      <c r="K160" s="132">
        <v>57885.58</v>
      </c>
      <c r="L160" s="132">
        <v>8333.31</v>
      </c>
      <c r="M160" s="132">
        <v>74609.75</v>
      </c>
      <c r="N160" s="132">
        <v>30630.23</v>
      </c>
      <c r="O160" s="132">
        <v>7593.12</v>
      </c>
      <c r="P160" s="132">
        <v>7593.12</v>
      </c>
      <c r="Q160" s="37"/>
    </row>
    <row r="161" spans="2:17" ht="14.25" customHeight="1" x14ac:dyDescent="0.25">
      <c r="B161" s="21" t="s">
        <v>237</v>
      </c>
      <c r="C161" s="22" t="s">
        <v>238</v>
      </c>
      <c r="D161" s="132">
        <v>32327.81</v>
      </c>
      <c r="E161" s="132">
        <v>34832.1</v>
      </c>
      <c r="F161" s="132">
        <v>0</v>
      </c>
      <c r="G161" s="132">
        <v>0</v>
      </c>
      <c r="H161" s="132">
        <v>34732.22</v>
      </c>
      <c r="I161" s="132">
        <v>0</v>
      </c>
      <c r="J161" s="35">
        <f t="shared" si="1"/>
        <v>99.879999999997381</v>
      </c>
      <c r="K161" s="132">
        <v>32327.81</v>
      </c>
      <c r="L161" s="132">
        <v>0</v>
      </c>
      <c r="M161" s="132">
        <v>34832.1</v>
      </c>
      <c r="N161" s="132">
        <v>34724.980000000003</v>
      </c>
      <c r="O161" s="132">
        <v>0</v>
      </c>
      <c r="P161" s="132">
        <v>0</v>
      </c>
      <c r="Q161" s="37"/>
    </row>
    <row r="162" spans="2:17" ht="14.25" customHeight="1" x14ac:dyDescent="0.25">
      <c r="B162" s="21" t="s">
        <v>239</v>
      </c>
      <c r="C162" s="22" t="s">
        <v>240</v>
      </c>
      <c r="D162" s="132">
        <v>0</v>
      </c>
      <c r="E162" s="132">
        <v>0</v>
      </c>
      <c r="F162" s="132">
        <v>0</v>
      </c>
      <c r="G162" s="132">
        <v>0</v>
      </c>
      <c r="H162" s="132">
        <v>0</v>
      </c>
      <c r="I162" s="132">
        <v>0</v>
      </c>
      <c r="J162" s="35">
        <f t="shared" si="1"/>
        <v>0</v>
      </c>
      <c r="K162" s="132">
        <v>0</v>
      </c>
      <c r="L162" s="132">
        <v>0</v>
      </c>
      <c r="M162" s="132">
        <v>0</v>
      </c>
      <c r="N162" s="132">
        <v>0</v>
      </c>
      <c r="O162" s="132">
        <v>0</v>
      </c>
      <c r="P162" s="132">
        <v>0</v>
      </c>
      <c r="Q162" s="37"/>
    </row>
    <row r="163" spans="2:17" ht="14.25" customHeight="1" x14ac:dyDescent="0.25">
      <c r="B163" s="23" t="s">
        <v>241</v>
      </c>
      <c r="C163" s="24" t="s">
        <v>242</v>
      </c>
      <c r="D163" s="132">
        <v>32327.81</v>
      </c>
      <c r="E163" s="132">
        <v>34832.1</v>
      </c>
      <c r="F163" s="132">
        <v>0</v>
      </c>
      <c r="G163" s="132">
        <v>0</v>
      </c>
      <c r="H163" s="132">
        <v>34732.22</v>
      </c>
      <c r="I163" s="132">
        <v>0</v>
      </c>
      <c r="J163" s="35">
        <f t="shared" si="1"/>
        <v>99.879999999997381</v>
      </c>
      <c r="K163" s="132">
        <v>32327.81</v>
      </c>
      <c r="L163" s="132">
        <v>0</v>
      </c>
      <c r="M163" s="132">
        <v>34832.1</v>
      </c>
      <c r="N163" s="132">
        <v>34724.980000000003</v>
      </c>
      <c r="O163" s="132">
        <v>0</v>
      </c>
      <c r="P163" s="132">
        <v>0</v>
      </c>
      <c r="Q163" s="37"/>
    </row>
    <row r="164" spans="2:17" ht="14.25" customHeight="1" x14ac:dyDescent="0.25">
      <c r="B164" s="21" t="s">
        <v>243</v>
      </c>
      <c r="C164" s="22" t="s">
        <v>244</v>
      </c>
      <c r="D164" s="132">
        <v>500</v>
      </c>
      <c r="E164" s="132">
        <v>497291.9</v>
      </c>
      <c r="F164" s="132">
        <v>0</v>
      </c>
      <c r="G164" s="132">
        <v>0</v>
      </c>
      <c r="H164" s="132">
        <v>107209.63</v>
      </c>
      <c r="I164" s="132">
        <v>0</v>
      </c>
      <c r="J164" s="35">
        <f t="shared" si="1"/>
        <v>390082.27</v>
      </c>
      <c r="K164" s="132">
        <v>535039</v>
      </c>
      <c r="L164" s="132">
        <v>37535.99</v>
      </c>
      <c r="M164" s="132">
        <v>534827.89</v>
      </c>
      <c r="N164" s="132">
        <v>99506.9</v>
      </c>
      <c r="O164" s="132">
        <v>37535.99</v>
      </c>
      <c r="P164" s="132">
        <v>37535.99</v>
      </c>
      <c r="Q164" s="37"/>
    </row>
    <row r="165" spans="2:17" ht="14.25" customHeight="1" x14ac:dyDescent="0.25">
      <c r="B165" s="21" t="s">
        <v>245</v>
      </c>
      <c r="C165" s="22" t="s">
        <v>246</v>
      </c>
      <c r="D165" s="132">
        <v>5830</v>
      </c>
      <c r="E165" s="132">
        <v>121924.26</v>
      </c>
      <c r="F165" s="132">
        <v>0</v>
      </c>
      <c r="G165" s="132">
        <v>55006.879999999997</v>
      </c>
      <c r="H165" s="132">
        <v>33989.42</v>
      </c>
      <c r="I165" s="132">
        <v>55006.879999999997</v>
      </c>
      <c r="J165" s="35">
        <f t="shared" si="1"/>
        <v>32927.96</v>
      </c>
      <c r="K165" s="132">
        <v>108511.13</v>
      </c>
      <c r="L165" s="132">
        <v>26341.7</v>
      </c>
      <c r="M165" s="132">
        <v>93259.08</v>
      </c>
      <c r="N165" s="132">
        <v>22777.82</v>
      </c>
      <c r="O165" s="132">
        <v>26337.18</v>
      </c>
      <c r="P165" s="132">
        <v>26337.18</v>
      </c>
      <c r="Q165" s="37"/>
    </row>
    <row r="166" spans="2:17" ht="14.25" customHeight="1" x14ac:dyDescent="0.25">
      <c r="B166" s="21" t="s">
        <v>247</v>
      </c>
      <c r="C166" s="22" t="s">
        <v>248</v>
      </c>
      <c r="D166" s="132">
        <v>281750</v>
      </c>
      <c r="E166" s="132">
        <v>286412.96000000002</v>
      </c>
      <c r="F166" s="132">
        <v>0</v>
      </c>
      <c r="G166" s="132">
        <v>0</v>
      </c>
      <c r="H166" s="132">
        <v>285846.58</v>
      </c>
      <c r="I166" s="132">
        <v>0</v>
      </c>
      <c r="J166" s="35">
        <f t="shared" si="1"/>
        <v>566.38000000000466</v>
      </c>
      <c r="K166" s="132">
        <v>618887.52</v>
      </c>
      <c r="L166" s="132">
        <v>335479.15999999997</v>
      </c>
      <c r="M166" s="132">
        <v>621892.12</v>
      </c>
      <c r="N166" s="132">
        <v>217335.94</v>
      </c>
      <c r="O166" s="132">
        <v>311278.84999999998</v>
      </c>
      <c r="P166" s="132">
        <v>335479.15999999997</v>
      </c>
      <c r="Q166" s="37"/>
    </row>
    <row r="167" spans="2:17" ht="14.25" customHeight="1" x14ac:dyDescent="0.25">
      <c r="B167" s="21" t="s">
        <v>249</v>
      </c>
      <c r="C167" s="22" t="s">
        <v>250</v>
      </c>
      <c r="D167" s="132">
        <v>1669.66</v>
      </c>
      <c r="E167" s="132">
        <v>1669.66</v>
      </c>
      <c r="F167" s="132">
        <v>0</v>
      </c>
      <c r="G167" s="132">
        <v>0</v>
      </c>
      <c r="H167" s="132">
        <v>1378.49</v>
      </c>
      <c r="I167" s="132">
        <v>0</v>
      </c>
      <c r="J167" s="35">
        <f t="shared" si="1"/>
        <v>291.17000000000007</v>
      </c>
      <c r="K167" s="132">
        <v>3005.04</v>
      </c>
      <c r="L167" s="132">
        <v>1355.65</v>
      </c>
      <c r="M167" s="132">
        <v>3025.31</v>
      </c>
      <c r="N167" s="132">
        <v>0</v>
      </c>
      <c r="O167" s="132">
        <v>1355.65</v>
      </c>
      <c r="P167" s="132">
        <v>1355.65</v>
      </c>
      <c r="Q167" s="37"/>
    </row>
    <row r="168" spans="2:17" ht="14.25" customHeight="1" x14ac:dyDescent="0.25">
      <c r="B168" s="21" t="s">
        <v>251</v>
      </c>
      <c r="C168" s="22" t="s">
        <v>252</v>
      </c>
      <c r="D168" s="132">
        <v>0</v>
      </c>
      <c r="E168" s="132">
        <v>0</v>
      </c>
      <c r="F168" s="132">
        <v>0</v>
      </c>
      <c r="G168" s="132">
        <v>0</v>
      </c>
      <c r="H168" s="132">
        <v>0</v>
      </c>
      <c r="I168" s="132">
        <v>0</v>
      </c>
      <c r="J168" s="35">
        <f t="shared" si="1"/>
        <v>0</v>
      </c>
      <c r="K168" s="132">
        <v>0</v>
      </c>
      <c r="L168" s="132">
        <v>0</v>
      </c>
      <c r="M168" s="132">
        <v>0</v>
      </c>
      <c r="N168" s="132">
        <v>0</v>
      </c>
      <c r="O168" s="132">
        <v>0</v>
      </c>
      <c r="P168" s="132">
        <v>0</v>
      </c>
      <c r="Q168" s="37"/>
    </row>
    <row r="169" spans="2:17" ht="14.25" customHeight="1" x14ac:dyDescent="0.25">
      <c r="B169" s="21" t="s">
        <v>253</v>
      </c>
      <c r="C169" s="22" t="s">
        <v>254</v>
      </c>
      <c r="D169" s="132">
        <v>0</v>
      </c>
      <c r="E169" s="132">
        <v>0</v>
      </c>
      <c r="F169" s="132">
        <v>0</v>
      </c>
      <c r="G169" s="132">
        <v>0</v>
      </c>
      <c r="H169" s="132">
        <v>0</v>
      </c>
      <c r="I169" s="132">
        <v>0</v>
      </c>
      <c r="J169" s="35">
        <f t="shared" si="1"/>
        <v>0</v>
      </c>
      <c r="K169" s="132">
        <v>0</v>
      </c>
      <c r="L169" s="132">
        <v>0</v>
      </c>
      <c r="M169" s="132">
        <v>0</v>
      </c>
      <c r="N169" s="132">
        <v>0</v>
      </c>
      <c r="O169" s="132">
        <v>0</v>
      </c>
      <c r="P169" s="132">
        <v>0</v>
      </c>
      <c r="Q169" s="37"/>
    </row>
    <row r="170" spans="2:17" ht="14.25" customHeight="1" x14ac:dyDescent="0.25">
      <c r="B170" s="21" t="s">
        <v>255</v>
      </c>
      <c r="C170" s="22" t="s">
        <v>256</v>
      </c>
      <c r="D170" s="132">
        <v>0</v>
      </c>
      <c r="E170" s="132">
        <v>0</v>
      </c>
      <c r="F170" s="132">
        <v>0</v>
      </c>
      <c r="G170" s="132">
        <v>0</v>
      </c>
      <c r="H170" s="132">
        <v>0</v>
      </c>
      <c r="I170" s="132">
        <v>0</v>
      </c>
      <c r="J170" s="35">
        <f t="shared" si="1"/>
        <v>0</v>
      </c>
      <c r="K170" s="132">
        <v>0</v>
      </c>
      <c r="L170" s="132">
        <v>0</v>
      </c>
      <c r="M170" s="132">
        <v>0</v>
      </c>
      <c r="N170" s="132">
        <v>0</v>
      </c>
      <c r="O170" s="132">
        <v>0</v>
      </c>
      <c r="P170" s="132">
        <v>0</v>
      </c>
      <c r="Q170" s="37"/>
    </row>
    <row r="171" spans="2:17" ht="14.25" customHeight="1" x14ac:dyDescent="0.25">
      <c r="B171" s="21" t="s">
        <v>257</v>
      </c>
      <c r="C171" s="22" t="s">
        <v>258</v>
      </c>
      <c r="D171" s="132">
        <v>0</v>
      </c>
      <c r="E171" s="132">
        <v>0</v>
      </c>
      <c r="F171" s="132">
        <v>0</v>
      </c>
      <c r="G171" s="132">
        <v>0</v>
      </c>
      <c r="H171" s="132">
        <v>0</v>
      </c>
      <c r="I171" s="132">
        <v>0</v>
      </c>
      <c r="J171" s="35">
        <f t="shared" si="1"/>
        <v>0</v>
      </c>
      <c r="K171" s="132">
        <v>0</v>
      </c>
      <c r="L171" s="132">
        <v>0</v>
      </c>
      <c r="M171" s="132">
        <v>0</v>
      </c>
      <c r="N171" s="132">
        <v>0</v>
      </c>
      <c r="O171" s="132">
        <v>0</v>
      </c>
      <c r="P171" s="132">
        <v>0</v>
      </c>
      <c r="Q171" s="37"/>
    </row>
    <row r="172" spans="2:17" ht="14.25" customHeight="1" x14ac:dyDescent="0.25">
      <c r="B172" s="23" t="s">
        <v>259</v>
      </c>
      <c r="C172" s="24" t="s">
        <v>260</v>
      </c>
      <c r="D172" s="132">
        <v>289749.65999999997</v>
      </c>
      <c r="E172" s="132">
        <v>907298.78</v>
      </c>
      <c r="F172" s="132">
        <v>0</v>
      </c>
      <c r="G172" s="132">
        <v>55006.879999999997</v>
      </c>
      <c r="H172" s="132">
        <v>428424.12</v>
      </c>
      <c r="I172" s="132">
        <v>55006.879999999997</v>
      </c>
      <c r="J172" s="35">
        <f t="shared" si="1"/>
        <v>423867.78</v>
      </c>
      <c r="K172" s="132">
        <v>1265442.69</v>
      </c>
      <c r="L172" s="132">
        <v>400712.5</v>
      </c>
      <c r="M172" s="132">
        <v>1253004.3999999999</v>
      </c>
      <c r="N172" s="132">
        <v>339620.66</v>
      </c>
      <c r="O172" s="132">
        <v>376507.67</v>
      </c>
      <c r="P172" s="132">
        <v>400707.98</v>
      </c>
      <c r="Q172" s="37"/>
    </row>
    <row r="173" spans="2:17" ht="14.25" customHeight="1" x14ac:dyDescent="0.25">
      <c r="B173" s="21" t="s">
        <v>261</v>
      </c>
      <c r="C173" s="22" t="s">
        <v>262</v>
      </c>
      <c r="D173" s="132">
        <v>0</v>
      </c>
      <c r="E173" s="132">
        <v>0</v>
      </c>
      <c r="F173" s="132">
        <v>0</v>
      </c>
      <c r="G173" s="132">
        <v>0</v>
      </c>
      <c r="H173" s="132">
        <v>0</v>
      </c>
      <c r="I173" s="132">
        <v>0</v>
      </c>
      <c r="J173" s="35">
        <f t="shared" si="1"/>
        <v>0</v>
      </c>
      <c r="K173" s="132">
        <v>0</v>
      </c>
      <c r="L173" s="132">
        <v>0</v>
      </c>
      <c r="M173" s="132">
        <v>0</v>
      </c>
      <c r="N173" s="132">
        <v>0</v>
      </c>
      <c r="O173" s="132">
        <v>0</v>
      </c>
      <c r="P173" s="132">
        <v>0</v>
      </c>
      <c r="Q173" s="37"/>
    </row>
    <row r="174" spans="2:17" ht="14.25" customHeight="1" x14ac:dyDescent="0.25">
      <c r="B174" s="21" t="s">
        <v>263</v>
      </c>
      <c r="C174" s="22" t="s">
        <v>264</v>
      </c>
      <c r="D174" s="132">
        <v>0</v>
      </c>
      <c r="E174" s="132">
        <v>0</v>
      </c>
      <c r="F174" s="132">
        <v>0</v>
      </c>
      <c r="G174" s="132">
        <v>0</v>
      </c>
      <c r="H174" s="132">
        <v>0</v>
      </c>
      <c r="I174" s="132">
        <v>0</v>
      </c>
      <c r="J174" s="35">
        <f t="shared" si="1"/>
        <v>0</v>
      </c>
      <c r="K174" s="132">
        <v>0</v>
      </c>
      <c r="L174" s="132">
        <v>0</v>
      </c>
      <c r="M174" s="132">
        <v>0</v>
      </c>
      <c r="N174" s="132">
        <v>0</v>
      </c>
      <c r="O174" s="132">
        <v>0</v>
      </c>
      <c r="P174" s="132">
        <v>0</v>
      </c>
      <c r="Q174" s="37"/>
    </row>
    <row r="175" spans="2:17" ht="14.25" customHeight="1" x14ac:dyDescent="0.25">
      <c r="B175" s="21" t="s">
        <v>265</v>
      </c>
      <c r="C175" s="22" t="s">
        <v>266</v>
      </c>
      <c r="D175" s="132">
        <v>0</v>
      </c>
      <c r="E175" s="132">
        <v>0</v>
      </c>
      <c r="F175" s="132">
        <v>0</v>
      </c>
      <c r="G175" s="132">
        <v>0</v>
      </c>
      <c r="H175" s="132">
        <v>0</v>
      </c>
      <c r="I175" s="132">
        <v>0</v>
      </c>
      <c r="J175" s="35">
        <f t="shared" si="1"/>
        <v>0</v>
      </c>
      <c r="K175" s="132">
        <v>0</v>
      </c>
      <c r="L175" s="132">
        <v>0</v>
      </c>
      <c r="M175" s="132">
        <v>0</v>
      </c>
      <c r="N175" s="132">
        <v>0</v>
      </c>
      <c r="O175" s="132">
        <v>0</v>
      </c>
      <c r="P175" s="132">
        <v>0</v>
      </c>
      <c r="Q175" s="37"/>
    </row>
    <row r="176" spans="2:17" ht="14.25" customHeight="1" x14ac:dyDescent="0.25">
      <c r="B176" s="21" t="s">
        <v>267</v>
      </c>
      <c r="C176" s="22" t="s">
        <v>268</v>
      </c>
      <c r="D176" s="132">
        <v>0</v>
      </c>
      <c r="E176" s="132">
        <v>0</v>
      </c>
      <c r="F176" s="132">
        <v>0</v>
      </c>
      <c r="G176" s="132">
        <v>0</v>
      </c>
      <c r="H176" s="132">
        <v>0</v>
      </c>
      <c r="I176" s="132">
        <v>0</v>
      </c>
      <c r="J176" s="35">
        <f t="shared" si="1"/>
        <v>0</v>
      </c>
      <c r="K176" s="132">
        <v>0</v>
      </c>
      <c r="L176" s="132">
        <v>0</v>
      </c>
      <c r="M176" s="132">
        <v>0</v>
      </c>
      <c r="N176" s="132">
        <v>0</v>
      </c>
      <c r="O176" s="132">
        <v>0</v>
      </c>
      <c r="P176" s="132">
        <v>0</v>
      </c>
      <c r="Q176" s="37"/>
    </row>
    <row r="177" spans="2:17" ht="14.25" customHeight="1" x14ac:dyDescent="0.25">
      <c r="B177" s="21" t="s">
        <v>269</v>
      </c>
      <c r="C177" s="22" t="s">
        <v>270</v>
      </c>
      <c r="D177" s="132">
        <v>536793.27</v>
      </c>
      <c r="E177" s="132">
        <v>389770.79</v>
      </c>
      <c r="F177" s="132">
        <v>0</v>
      </c>
      <c r="G177" s="132">
        <v>0</v>
      </c>
      <c r="H177" s="132">
        <v>300497.40000000002</v>
      </c>
      <c r="I177" s="132">
        <v>0</v>
      </c>
      <c r="J177" s="35">
        <f t="shared" si="1"/>
        <v>89273.389999999956</v>
      </c>
      <c r="K177" s="132">
        <v>653004.36</v>
      </c>
      <c r="L177" s="132">
        <v>113746.53</v>
      </c>
      <c r="M177" s="132">
        <v>503517.32</v>
      </c>
      <c r="N177" s="132">
        <v>243548.57</v>
      </c>
      <c r="O177" s="132">
        <v>106398.54</v>
      </c>
      <c r="P177" s="132">
        <v>113448.42</v>
      </c>
      <c r="Q177" s="37"/>
    </row>
    <row r="178" spans="2:17" ht="14.25" customHeight="1" x14ac:dyDescent="0.25">
      <c r="B178" s="23" t="s">
        <v>271</v>
      </c>
      <c r="C178" s="24" t="s">
        <v>272</v>
      </c>
      <c r="D178" s="132">
        <v>536793.27</v>
      </c>
      <c r="E178" s="132">
        <v>389770.79</v>
      </c>
      <c r="F178" s="132">
        <v>0</v>
      </c>
      <c r="G178" s="132">
        <v>0</v>
      </c>
      <c r="H178" s="132">
        <v>300497.40000000002</v>
      </c>
      <c r="I178" s="132">
        <v>0</v>
      </c>
      <c r="J178" s="35">
        <f t="shared" si="1"/>
        <v>89273.389999999956</v>
      </c>
      <c r="K178" s="132">
        <v>653004.36</v>
      </c>
      <c r="L178" s="132">
        <v>113746.53</v>
      </c>
      <c r="M178" s="132">
        <v>503517.32</v>
      </c>
      <c r="N178" s="132">
        <v>243548.57</v>
      </c>
      <c r="O178" s="132">
        <v>106398.54</v>
      </c>
      <c r="P178" s="132">
        <v>113448.42</v>
      </c>
      <c r="Q178" s="37"/>
    </row>
    <row r="179" spans="2:17" ht="14.25" customHeight="1" x14ac:dyDescent="0.25">
      <c r="B179" s="25">
        <v>1101</v>
      </c>
      <c r="C179" s="22" t="s">
        <v>273</v>
      </c>
      <c r="D179" s="132">
        <v>6056.4</v>
      </c>
      <c r="E179" s="132">
        <v>159924.03</v>
      </c>
      <c r="F179" s="132">
        <v>0</v>
      </c>
      <c r="G179" s="132">
        <v>0</v>
      </c>
      <c r="H179" s="132">
        <v>157948.56</v>
      </c>
      <c r="I179" s="132">
        <v>0</v>
      </c>
      <c r="J179" s="35">
        <f t="shared" si="1"/>
        <v>1975.4700000000012</v>
      </c>
      <c r="K179" s="132">
        <v>159112.35999999999</v>
      </c>
      <c r="L179" s="132">
        <v>2815.38</v>
      </c>
      <c r="M179" s="132">
        <v>162739.41</v>
      </c>
      <c r="N179" s="132">
        <v>54893.72</v>
      </c>
      <c r="O179" s="132">
        <v>2363.58</v>
      </c>
      <c r="P179" s="132">
        <v>2363.58</v>
      </c>
      <c r="Q179" s="37"/>
    </row>
    <row r="180" spans="2:17" ht="14.25" customHeight="1" x14ac:dyDescent="0.25">
      <c r="B180" s="25">
        <v>1102</v>
      </c>
      <c r="C180" s="22" t="s">
        <v>274</v>
      </c>
      <c r="D180" s="132">
        <v>0</v>
      </c>
      <c r="E180" s="132">
        <v>0</v>
      </c>
      <c r="F180" s="132">
        <v>0</v>
      </c>
      <c r="G180" s="132">
        <v>0</v>
      </c>
      <c r="H180" s="132">
        <v>0</v>
      </c>
      <c r="I180" s="132">
        <v>0</v>
      </c>
      <c r="J180" s="35">
        <f t="shared" si="1"/>
        <v>0</v>
      </c>
      <c r="K180" s="132">
        <v>0</v>
      </c>
      <c r="L180" s="132">
        <v>0</v>
      </c>
      <c r="M180" s="132">
        <v>0</v>
      </c>
      <c r="N180" s="132">
        <v>0</v>
      </c>
      <c r="O180" s="132">
        <v>0</v>
      </c>
      <c r="P180" s="132">
        <v>0</v>
      </c>
      <c r="Q180" s="37"/>
    </row>
    <row r="181" spans="2:17" ht="14.25" customHeight="1" x14ac:dyDescent="0.25">
      <c r="B181" s="23" t="s">
        <v>275</v>
      </c>
      <c r="C181" s="24" t="s">
        <v>276</v>
      </c>
      <c r="D181" s="132">
        <v>6056.4</v>
      </c>
      <c r="E181" s="132">
        <v>159924.03</v>
      </c>
      <c r="F181" s="132">
        <v>0</v>
      </c>
      <c r="G181" s="132">
        <v>0</v>
      </c>
      <c r="H181" s="132">
        <v>157948.56</v>
      </c>
      <c r="I181" s="132">
        <v>0</v>
      </c>
      <c r="J181" s="35">
        <f t="shared" si="1"/>
        <v>1975.4700000000012</v>
      </c>
      <c r="K181" s="132">
        <v>159112.35999999999</v>
      </c>
      <c r="L181" s="132">
        <v>2815.38</v>
      </c>
      <c r="M181" s="132">
        <v>162739.41</v>
      </c>
      <c r="N181" s="132">
        <v>54893.72</v>
      </c>
      <c r="O181" s="132">
        <v>2363.58</v>
      </c>
      <c r="P181" s="132">
        <v>2363.58</v>
      </c>
      <c r="Q181" s="37"/>
    </row>
    <row r="182" spans="2:17" ht="14.25" customHeight="1" x14ac:dyDescent="0.25">
      <c r="B182" s="21" t="s">
        <v>277</v>
      </c>
      <c r="C182" s="22" t="s">
        <v>278</v>
      </c>
      <c r="D182" s="132">
        <v>0</v>
      </c>
      <c r="E182" s="132">
        <v>7673.12</v>
      </c>
      <c r="F182" s="132">
        <v>0</v>
      </c>
      <c r="G182" s="132">
        <v>0</v>
      </c>
      <c r="H182" s="132">
        <v>0</v>
      </c>
      <c r="I182" s="132">
        <v>0</v>
      </c>
      <c r="J182" s="35">
        <f t="shared" si="1"/>
        <v>7673.12</v>
      </c>
      <c r="K182" s="132">
        <v>0</v>
      </c>
      <c r="L182" s="132">
        <v>0</v>
      </c>
      <c r="M182" s="132">
        <v>7673.12</v>
      </c>
      <c r="N182" s="132">
        <v>0</v>
      </c>
      <c r="O182" s="132">
        <v>0</v>
      </c>
      <c r="P182" s="132">
        <v>0</v>
      </c>
      <c r="Q182" s="37"/>
    </row>
    <row r="183" spans="2:17" ht="14.25" customHeight="1" x14ac:dyDescent="0.25">
      <c r="B183" s="21" t="s">
        <v>279</v>
      </c>
      <c r="C183" s="22" t="s">
        <v>280</v>
      </c>
      <c r="D183" s="132">
        <v>11992</v>
      </c>
      <c r="E183" s="132">
        <v>11992</v>
      </c>
      <c r="F183" s="132">
        <v>0</v>
      </c>
      <c r="G183" s="132">
        <v>0</v>
      </c>
      <c r="H183" s="132">
        <v>1200</v>
      </c>
      <c r="I183" s="132">
        <v>0</v>
      </c>
      <c r="J183" s="35">
        <f t="shared" si="1"/>
        <v>10792</v>
      </c>
      <c r="K183" s="132">
        <v>13192</v>
      </c>
      <c r="L183" s="132">
        <v>1200</v>
      </c>
      <c r="M183" s="132">
        <v>13192</v>
      </c>
      <c r="N183" s="132">
        <v>0</v>
      </c>
      <c r="O183" s="132">
        <v>1200</v>
      </c>
      <c r="P183" s="132">
        <v>1200</v>
      </c>
      <c r="Q183" s="37"/>
    </row>
    <row r="184" spans="2:17" ht="14.25" customHeight="1" x14ac:dyDescent="0.25">
      <c r="B184" s="21" t="s">
        <v>281</v>
      </c>
      <c r="C184" s="22" t="s">
        <v>282</v>
      </c>
      <c r="D184" s="132">
        <v>1000</v>
      </c>
      <c r="E184" s="132">
        <v>1000</v>
      </c>
      <c r="F184" s="132">
        <v>0</v>
      </c>
      <c r="G184" s="132">
        <v>0</v>
      </c>
      <c r="H184" s="132">
        <v>438.11</v>
      </c>
      <c r="I184" s="132">
        <v>0</v>
      </c>
      <c r="J184" s="35">
        <f t="shared" si="1"/>
        <v>561.89</v>
      </c>
      <c r="K184" s="132">
        <v>1000</v>
      </c>
      <c r="L184" s="132">
        <v>0</v>
      </c>
      <c r="M184" s="132">
        <v>1000</v>
      </c>
      <c r="N184" s="132">
        <v>0</v>
      </c>
      <c r="O184" s="132">
        <v>0</v>
      </c>
      <c r="P184" s="132">
        <v>0</v>
      </c>
      <c r="Q184" s="37"/>
    </row>
    <row r="185" spans="2:17" ht="14.25" customHeight="1" x14ac:dyDescent="0.25">
      <c r="B185" s="21" t="s">
        <v>283</v>
      </c>
      <c r="C185" s="22" t="s">
        <v>284</v>
      </c>
      <c r="D185" s="132">
        <v>15000</v>
      </c>
      <c r="E185" s="132">
        <v>17870</v>
      </c>
      <c r="F185" s="132">
        <v>0</v>
      </c>
      <c r="G185" s="132">
        <v>0</v>
      </c>
      <c r="H185" s="132">
        <v>2870</v>
      </c>
      <c r="I185" s="132">
        <v>0</v>
      </c>
      <c r="J185" s="35">
        <f t="shared" si="1"/>
        <v>15000</v>
      </c>
      <c r="K185" s="132">
        <v>27979.94</v>
      </c>
      <c r="L185" s="132">
        <v>12979.94</v>
      </c>
      <c r="M185" s="132">
        <v>30849.94</v>
      </c>
      <c r="N185" s="132">
        <v>2870</v>
      </c>
      <c r="O185" s="132">
        <v>12979.94</v>
      </c>
      <c r="P185" s="132">
        <v>12979.94</v>
      </c>
      <c r="Q185" s="37"/>
    </row>
    <row r="186" spans="2:17" ht="14.25" customHeight="1" x14ac:dyDescent="0.25">
      <c r="B186" s="21" t="s">
        <v>285</v>
      </c>
      <c r="C186" s="22" t="s">
        <v>286</v>
      </c>
      <c r="D186" s="132">
        <v>223270</v>
      </c>
      <c r="E186" s="132">
        <v>53000</v>
      </c>
      <c r="F186" s="132">
        <v>0</v>
      </c>
      <c r="G186" s="132">
        <v>0</v>
      </c>
      <c r="H186" s="132">
        <v>42246.19</v>
      </c>
      <c r="I186" s="132">
        <v>0</v>
      </c>
      <c r="J186" s="35">
        <f t="shared" si="1"/>
        <v>10753.809999999998</v>
      </c>
      <c r="K186" s="132">
        <v>287857.69</v>
      </c>
      <c r="L186" s="132">
        <v>37374.620000000003</v>
      </c>
      <c r="M186" s="132">
        <v>90374.62</v>
      </c>
      <c r="N186" s="132">
        <v>10256.39</v>
      </c>
      <c r="O186" s="132">
        <v>11154.66</v>
      </c>
      <c r="P186" s="132">
        <v>11154.66</v>
      </c>
      <c r="Q186" s="37"/>
    </row>
    <row r="187" spans="2:17" ht="14.25" customHeight="1" x14ac:dyDescent="0.25">
      <c r="B187" s="21" t="s">
        <v>287</v>
      </c>
      <c r="C187" s="22" t="s">
        <v>288</v>
      </c>
      <c r="D187" s="132">
        <v>0</v>
      </c>
      <c r="E187" s="132">
        <v>0</v>
      </c>
      <c r="F187" s="132">
        <v>0</v>
      </c>
      <c r="G187" s="132">
        <v>0</v>
      </c>
      <c r="H187" s="132">
        <v>0</v>
      </c>
      <c r="I187" s="132">
        <v>0</v>
      </c>
      <c r="J187" s="35">
        <f t="shared" si="1"/>
        <v>0</v>
      </c>
      <c r="K187" s="132">
        <v>0</v>
      </c>
      <c r="L187" s="132">
        <v>0</v>
      </c>
      <c r="M187" s="132">
        <v>0</v>
      </c>
      <c r="N187" s="132">
        <v>0</v>
      </c>
      <c r="O187" s="132">
        <v>0</v>
      </c>
      <c r="P187" s="132">
        <v>0</v>
      </c>
      <c r="Q187" s="37"/>
    </row>
    <row r="188" spans="2:17" ht="14.25" customHeight="1" x14ac:dyDescent="0.25">
      <c r="B188" s="21" t="s">
        <v>289</v>
      </c>
      <c r="C188" s="22" t="s">
        <v>290</v>
      </c>
      <c r="D188" s="132">
        <v>19541.32</v>
      </c>
      <c r="E188" s="132">
        <v>19733.32</v>
      </c>
      <c r="F188" s="132">
        <v>0</v>
      </c>
      <c r="G188" s="132">
        <v>0</v>
      </c>
      <c r="H188" s="132">
        <v>19733.32</v>
      </c>
      <c r="I188" s="132">
        <v>0</v>
      </c>
      <c r="J188" s="35">
        <f t="shared" si="1"/>
        <v>0</v>
      </c>
      <c r="K188" s="132">
        <v>59098.64</v>
      </c>
      <c r="L188" s="132">
        <v>39557.32</v>
      </c>
      <c r="M188" s="132">
        <v>59290.64</v>
      </c>
      <c r="N188" s="132">
        <v>0</v>
      </c>
      <c r="O188" s="132">
        <v>20057.32</v>
      </c>
      <c r="P188" s="132">
        <v>39557.32</v>
      </c>
      <c r="Q188" s="37"/>
    </row>
    <row r="189" spans="2:17" ht="14.25" customHeight="1" x14ac:dyDescent="0.25">
      <c r="B189" s="21" t="s">
        <v>291</v>
      </c>
      <c r="C189" s="22" t="s">
        <v>292</v>
      </c>
      <c r="D189" s="132">
        <v>0</v>
      </c>
      <c r="E189" s="132">
        <v>0</v>
      </c>
      <c r="F189" s="132">
        <v>0</v>
      </c>
      <c r="G189" s="132">
        <v>0</v>
      </c>
      <c r="H189" s="132">
        <v>0</v>
      </c>
      <c r="I189" s="132">
        <v>0</v>
      </c>
      <c r="J189" s="35">
        <f t="shared" si="1"/>
        <v>0</v>
      </c>
      <c r="K189" s="132">
        <v>0</v>
      </c>
      <c r="L189" s="132">
        <v>0</v>
      </c>
      <c r="M189" s="132">
        <v>0</v>
      </c>
      <c r="N189" s="132">
        <v>0</v>
      </c>
      <c r="O189" s="132">
        <v>0</v>
      </c>
      <c r="P189" s="132">
        <v>0</v>
      </c>
      <c r="Q189" s="37"/>
    </row>
    <row r="190" spans="2:17" ht="14.25" customHeight="1" x14ac:dyDescent="0.25">
      <c r="B190" s="21" t="s">
        <v>293</v>
      </c>
      <c r="C190" s="22" t="s">
        <v>294</v>
      </c>
      <c r="D190" s="132">
        <v>167932.66</v>
      </c>
      <c r="E190" s="132">
        <v>50927.19</v>
      </c>
      <c r="F190" s="132">
        <v>0</v>
      </c>
      <c r="G190" s="132">
        <v>0</v>
      </c>
      <c r="H190" s="132">
        <v>47586.22</v>
      </c>
      <c r="I190" s="132">
        <v>0</v>
      </c>
      <c r="J190" s="35">
        <f t="shared" si="1"/>
        <v>3340.9700000000012</v>
      </c>
      <c r="K190" s="132">
        <v>170459.75</v>
      </c>
      <c r="L190" s="132">
        <v>2027.07</v>
      </c>
      <c r="M190" s="132">
        <v>52954.26</v>
      </c>
      <c r="N190" s="132">
        <v>46947.12</v>
      </c>
      <c r="O190" s="132">
        <v>2026.57</v>
      </c>
      <c r="P190" s="132">
        <v>2026.57</v>
      </c>
      <c r="Q190" s="37"/>
    </row>
    <row r="191" spans="2:17" ht="14.25" customHeight="1" x14ac:dyDescent="0.25">
      <c r="B191" s="23" t="s">
        <v>295</v>
      </c>
      <c r="C191" s="24" t="s">
        <v>296</v>
      </c>
      <c r="D191" s="132">
        <v>438735.98</v>
      </c>
      <c r="E191" s="132">
        <v>162195.63</v>
      </c>
      <c r="F191" s="132">
        <v>0</v>
      </c>
      <c r="G191" s="132">
        <v>0</v>
      </c>
      <c r="H191" s="132">
        <v>114073.84</v>
      </c>
      <c r="I191" s="132">
        <v>0</v>
      </c>
      <c r="J191" s="35">
        <f t="shared" si="1"/>
        <v>48121.790000000008</v>
      </c>
      <c r="K191" s="132">
        <v>559588.02</v>
      </c>
      <c r="L191" s="132">
        <v>93138.95</v>
      </c>
      <c r="M191" s="132">
        <v>255334.58</v>
      </c>
      <c r="N191" s="132">
        <v>60073.51</v>
      </c>
      <c r="O191" s="132">
        <v>47418.49</v>
      </c>
      <c r="P191" s="132">
        <v>66918.490000000005</v>
      </c>
      <c r="Q191" s="37"/>
    </row>
    <row r="192" spans="2:17" ht="14.25" customHeight="1" x14ac:dyDescent="0.25">
      <c r="B192" s="21" t="s">
        <v>297</v>
      </c>
      <c r="C192" s="22" t="s">
        <v>298</v>
      </c>
      <c r="D192" s="132">
        <v>0</v>
      </c>
      <c r="E192" s="132">
        <v>0</v>
      </c>
      <c r="F192" s="132">
        <v>0</v>
      </c>
      <c r="G192" s="132">
        <v>0</v>
      </c>
      <c r="H192" s="132">
        <v>0</v>
      </c>
      <c r="I192" s="132">
        <v>0</v>
      </c>
      <c r="J192" s="35">
        <f t="shared" si="1"/>
        <v>0</v>
      </c>
      <c r="K192" s="132">
        <v>0</v>
      </c>
      <c r="L192" s="132">
        <v>0</v>
      </c>
      <c r="M192" s="132">
        <v>0</v>
      </c>
      <c r="N192" s="132">
        <v>0</v>
      </c>
      <c r="O192" s="132">
        <v>0</v>
      </c>
      <c r="P192" s="132">
        <v>0</v>
      </c>
      <c r="Q192" s="37"/>
    </row>
    <row r="193" spans="2:17" ht="14.25" customHeight="1" x14ac:dyDescent="0.25">
      <c r="B193" s="21" t="s">
        <v>299</v>
      </c>
      <c r="C193" s="22" t="s">
        <v>300</v>
      </c>
      <c r="D193" s="132">
        <v>0</v>
      </c>
      <c r="E193" s="132">
        <v>0</v>
      </c>
      <c r="F193" s="132">
        <v>0</v>
      </c>
      <c r="G193" s="132">
        <v>0</v>
      </c>
      <c r="H193" s="132">
        <v>0</v>
      </c>
      <c r="I193" s="132">
        <v>0</v>
      </c>
      <c r="J193" s="35">
        <f t="shared" ref="J193:J230" si="2">E193-H193-I193</f>
        <v>0</v>
      </c>
      <c r="K193" s="132">
        <v>0</v>
      </c>
      <c r="L193" s="132">
        <v>0</v>
      </c>
      <c r="M193" s="132">
        <v>0</v>
      </c>
      <c r="N193" s="132">
        <v>0</v>
      </c>
      <c r="O193" s="132">
        <v>0</v>
      </c>
      <c r="P193" s="132">
        <v>0</v>
      </c>
      <c r="Q193" s="37"/>
    </row>
    <row r="194" spans="2:17" ht="14.25" customHeight="1" x14ac:dyDescent="0.25">
      <c r="B194" s="21" t="s">
        <v>301</v>
      </c>
      <c r="C194" s="22" t="s">
        <v>302</v>
      </c>
      <c r="D194" s="132">
        <v>0</v>
      </c>
      <c r="E194" s="132">
        <v>0</v>
      </c>
      <c r="F194" s="132">
        <v>0</v>
      </c>
      <c r="G194" s="132">
        <v>0</v>
      </c>
      <c r="H194" s="132">
        <v>0</v>
      </c>
      <c r="I194" s="132">
        <v>0</v>
      </c>
      <c r="J194" s="35">
        <f t="shared" si="2"/>
        <v>0</v>
      </c>
      <c r="K194" s="132">
        <v>0</v>
      </c>
      <c r="L194" s="132">
        <v>0</v>
      </c>
      <c r="M194" s="132">
        <v>0</v>
      </c>
      <c r="N194" s="132">
        <v>0</v>
      </c>
      <c r="O194" s="132">
        <v>0</v>
      </c>
      <c r="P194" s="132">
        <v>0</v>
      </c>
      <c r="Q194" s="37"/>
    </row>
    <row r="195" spans="2:17" ht="14.25" customHeight="1" x14ac:dyDescent="0.25">
      <c r="B195" s="21" t="s">
        <v>303</v>
      </c>
      <c r="C195" s="22" t="s">
        <v>304</v>
      </c>
      <c r="D195" s="132">
        <v>0</v>
      </c>
      <c r="E195" s="132">
        <v>0</v>
      </c>
      <c r="F195" s="132">
        <v>0</v>
      </c>
      <c r="G195" s="132">
        <v>0</v>
      </c>
      <c r="H195" s="132">
        <v>0</v>
      </c>
      <c r="I195" s="132">
        <v>0</v>
      </c>
      <c r="J195" s="35">
        <f t="shared" si="2"/>
        <v>0</v>
      </c>
      <c r="K195" s="132">
        <v>0</v>
      </c>
      <c r="L195" s="132">
        <v>0</v>
      </c>
      <c r="M195" s="132">
        <v>0</v>
      </c>
      <c r="N195" s="132">
        <v>0</v>
      </c>
      <c r="O195" s="132">
        <v>0</v>
      </c>
      <c r="P195" s="132">
        <v>0</v>
      </c>
      <c r="Q195" s="37"/>
    </row>
    <row r="196" spans="2:17" ht="14.25" customHeight="1" x14ac:dyDescent="0.25">
      <c r="B196" s="21" t="s">
        <v>305</v>
      </c>
      <c r="C196" s="22" t="s">
        <v>306</v>
      </c>
      <c r="D196" s="132">
        <v>0</v>
      </c>
      <c r="E196" s="132">
        <v>0</v>
      </c>
      <c r="F196" s="132">
        <v>0</v>
      </c>
      <c r="G196" s="132">
        <v>0</v>
      </c>
      <c r="H196" s="132">
        <v>0</v>
      </c>
      <c r="I196" s="132">
        <v>0</v>
      </c>
      <c r="J196" s="35">
        <f t="shared" si="2"/>
        <v>0</v>
      </c>
      <c r="K196" s="132">
        <v>0</v>
      </c>
      <c r="L196" s="132">
        <v>0</v>
      </c>
      <c r="M196" s="132">
        <v>0</v>
      </c>
      <c r="N196" s="132">
        <v>0</v>
      </c>
      <c r="O196" s="132">
        <v>0</v>
      </c>
      <c r="P196" s="132">
        <v>0</v>
      </c>
      <c r="Q196" s="37"/>
    </row>
    <row r="197" spans="2:17" ht="14.25" customHeight="1" x14ac:dyDescent="0.25">
      <c r="B197" s="21" t="s">
        <v>307</v>
      </c>
      <c r="C197" s="22" t="s">
        <v>308</v>
      </c>
      <c r="D197" s="132">
        <v>0</v>
      </c>
      <c r="E197" s="132">
        <v>0</v>
      </c>
      <c r="F197" s="132">
        <v>0</v>
      </c>
      <c r="G197" s="132">
        <v>0</v>
      </c>
      <c r="H197" s="132">
        <v>0</v>
      </c>
      <c r="I197" s="132">
        <v>0</v>
      </c>
      <c r="J197" s="35">
        <f t="shared" si="2"/>
        <v>0</v>
      </c>
      <c r="K197" s="132">
        <v>0</v>
      </c>
      <c r="L197" s="132">
        <v>0</v>
      </c>
      <c r="M197" s="132">
        <v>0</v>
      </c>
      <c r="N197" s="132">
        <v>0</v>
      </c>
      <c r="O197" s="132">
        <v>0</v>
      </c>
      <c r="P197" s="132">
        <v>0</v>
      </c>
      <c r="Q197" s="37"/>
    </row>
    <row r="198" spans="2:17" ht="14.25" customHeight="1" x14ac:dyDescent="0.25">
      <c r="B198" s="21" t="s">
        <v>309</v>
      </c>
      <c r="C198" s="22" t="s">
        <v>310</v>
      </c>
      <c r="D198" s="132">
        <v>1000</v>
      </c>
      <c r="E198" s="132">
        <v>0</v>
      </c>
      <c r="F198" s="132">
        <v>0</v>
      </c>
      <c r="G198" s="132">
        <v>0</v>
      </c>
      <c r="H198" s="132">
        <v>0</v>
      </c>
      <c r="I198" s="132">
        <v>0</v>
      </c>
      <c r="J198" s="35">
        <f t="shared" si="2"/>
        <v>0</v>
      </c>
      <c r="K198" s="132">
        <v>7368.64</v>
      </c>
      <c r="L198" s="132">
        <v>6047.85</v>
      </c>
      <c r="M198" s="132">
        <v>6047.85</v>
      </c>
      <c r="N198" s="132">
        <v>0</v>
      </c>
      <c r="O198" s="132">
        <v>5810.55</v>
      </c>
      <c r="P198" s="132">
        <v>5975.25</v>
      </c>
      <c r="Q198" s="37"/>
    </row>
    <row r="199" spans="2:17" ht="14.25" customHeight="1" x14ac:dyDescent="0.25">
      <c r="B199" s="23" t="s">
        <v>311</v>
      </c>
      <c r="C199" s="24" t="s">
        <v>312</v>
      </c>
      <c r="D199" s="132">
        <v>1000</v>
      </c>
      <c r="E199" s="132">
        <v>0</v>
      </c>
      <c r="F199" s="132">
        <v>0</v>
      </c>
      <c r="G199" s="132">
        <v>0</v>
      </c>
      <c r="H199" s="132">
        <v>0</v>
      </c>
      <c r="I199" s="132">
        <v>0</v>
      </c>
      <c r="J199" s="35">
        <f t="shared" si="2"/>
        <v>0</v>
      </c>
      <c r="K199" s="132">
        <v>7368.64</v>
      </c>
      <c r="L199" s="132">
        <v>6047.85</v>
      </c>
      <c r="M199" s="132">
        <v>6047.85</v>
      </c>
      <c r="N199" s="132">
        <v>0</v>
      </c>
      <c r="O199" s="132">
        <v>5810.55</v>
      </c>
      <c r="P199" s="132">
        <v>5975.25</v>
      </c>
      <c r="Q199" s="37"/>
    </row>
    <row r="200" spans="2:17" ht="14.25" customHeight="1" x14ac:dyDescent="0.25">
      <c r="B200" s="21" t="s">
        <v>313</v>
      </c>
      <c r="C200" s="22" t="s">
        <v>314</v>
      </c>
      <c r="D200" s="132">
        <v>0</v>
      </c>
      <c r="E200" s="132">
        <v>0</v>
      </c>
      <c r="F200" s="132">
        <v>0</v>
      </c>
      <c r="G200" s="132">
        <v>0</v>
      </c>
      <c r="H200" s="132">
        <v>0</v>
      </c>
      <c r="I200" s="132">
        <v>0</v>
      </c>
      <c r="J200" s="35">
        <f t="shared" si="2"/>
        <v>0</v>
      </c>
      <c r="K200" s="132">
        <v>0</v>
      </c>
      <c r="L200" s="132">
        <v>0</v>
      </c>
      <c r="M200" s="132">
        <v>0</v>
      </c>
      <c r="N200" s="132">
        <v>0</v>
      </c>
      <c r="O200" s="132">
        <v>0</v>
      </c>
      <c r="P200" s="132">
        <v>0</v>
      </c>
      <c r="Q200" s="37"/>
    </row>
    <row r="201" spans="2:17" ht="14.25" customHeight="1" x14ac:dyDescent="0.25">
      <c r="B201" s="21" t="s">
        <v>315</v>
      </c>
      <c r="C201" s="22" t="s">
        <v>316</v>
      </c>
      <c r="D201" s="132">
        <v>23272</v>
      </c>
      <c r="E201" s="132">
        <v>45344</v>
      </c>
      <c r="F201" s="132">
        <v>0</v>
      </c>
      <c r="G201" s="132">
        <v>0</v>
      </c>
      <c r="H201" s="132">
        <v>0</v>
      </c>
      <c r="I201" s="132">
        <v>0</v>
      </c>
      <c r="J201" s="35">
        <f t="shared" si="2"/>
        <v>45344</v>
      </c>
      <c r="K201" s="132">
        <v>23638</v>
      </c>
      <c r="L201" s="132">
        <v>366</v>
      </c>
      <c r="M201" s="132">
        <v>45710</v>
      </c>
      <c r="N201" s="132">
        <v>0</v>
      </c>
      <c r="O201" s="132">
        <v>366</v>
      </c>
      <c r="P201" s="132">
        <v>366</v>
      </c>
      <c r="Q201" s="37"/>
    </row>
    <row r="202" spans="2:17" ht="14.25" customHeight="1" x14ac:dyDescent="0.25">
      <c r="B202" s="21" t="s">
        <v>317</v>
      </c>
      <c r="C202" s="22" t="s">
        <v>318</v>
      </c>
      <c r="D202" s="132">
        <v>0</v>
      </c>
      <c r="E202" s="132">
        <v>0</v>
      </c>
      <c r="F202" s="132">
        <v>0</v>
      </c>
      <c r="G202" s="132">
        <v>0</v>
      </c>
      <c r="H202" s="132">
        <v>0</v>
      </c>
      <c r="I202" s="132">
        <v>0</v>
      </c>
      <c r="J202" s="35">
        <f t="shared" si="2"/>
        <v>0</v>
      </c>
      <c r="K202" s="132">
        <v>0</v>
      </c>
      <c r="L202" s="132">
        <v>0</v>
      </c>
      <c r="M202" s="132">
        <v>0</v>
      </c>
      <c r="N202" s="132">
        <v>0</v>
      </c>
      <c r="O202" s="132">
        <v>0</v>
      </c>
      <c r="P202" s="132">
        <v>0</v>
      </c>
      <c r="Q202" s="37"/>
    </row>
    <row r="203" spans="2:17" ht="14.25" customHeight="1" x14ac:dyDescent="0.25">
      <c r="B203" s="21" t="s">
        <v>319</v>
      </c>
      <c r="C203" s="22" t="s">
        <v>320</v>
      </c>
      <c r="D203" s="132">
        <v>0</v>
      </c>
      <c r="E203" s="132">
        <v>0</v>
      </c>
      <c r="F203" s="132">
        <v>0</v>
      </c>
      <c r="G203" s="132">
        <v>0</v>
      </c>
      <c r="H203" s="132">
        <v>0</v>
      </c>
      <c r="I203" s="132">
        <v>0</v>
      </c>
      <c r="J203" s="35">
        <f t="shared" si="2"/>
        <v>0</v>
      </c>
      <c r="K203" s="132">
        <v>0</v>
      </c>
      <c r="L203" s="132">
        <v>0</v>
      </c>
      <c r="M203" s="132">
        <v>0</v>
      </c>
      <c r="N203" s="132">
        <v>0</v>
      </c>
      <c r="O203" s="132">
        <v>0</v>
      </c>
      <c r="P203" s="132">
        <v>0</v>
      </c>
      <c r="Q203" s="37"/>
    </row>
    <row r="204" spans="2:17" ht="14.25" customHeight="1" x14ac:dyDescent="0.25">
      <c r="B204" s="23" t="s">
        <v>321</v>
      </c>
      <c r="C204" s="24" t="s">
        <v>322</v>
      </c>
      <c r="D204" s="132">
        <v>23272</v>
      </c>
      <c r="E204" s="132">
        <v>45344</v>
      </c>
      <c r="F204" s="132">
        <v>0</v>
      </c>
      <c r="G204" s="132">
        <v>0</v>
      </c>
      <c r="H204" s="132">
        <v>0</v>
      </c>
      <c r="I204" s="132">
        <v>0</v>
      </c>
      <c r="J204" s="35">
        <f t="shared" si="2"/>
        <v>45344</v>
      </c>
      <c r="K204" s="132">
        <v>23638</v>
      </c>
      <c r="L204" s="132">
        <v>366</v>
      </c>
      <c r="M204" s="132">
        <v>45710</v>
      </c>
      <c r="N204" s="132">
        <v>0</v>
      </c>
      <c r="O204" s="132">
        <v>366</v>
      </c>
      <c r="P204" s="132">
        <v>366</v>
      </c>
      <c r="Q204" s="37"/>
    </row>
    <row r="205" spans="2:17" ht="14.25" customHeight="1" x14ac:dyDescent="0.25">
      <c r="B205" s="21" t="s">
        <v>323</v>
      </c>
      <c r="C205" s="22" t="s">
        <v>324</v>
      </c>
      <c r="D205" s="132">
        <v>0</v>
      </c>
      <c r="E205" s="132">
        <v>0</v>
      </c>
      <c r="F205" s="132">
        <v>0</v>
      </c>
      <c r="G205" s="132">
        <v>0</v>
      </c>
      <c r="H205" s="132">
        <v>0</v>
      </c>
      <c r="I205" s="132">
        <v>0</v>
      </c>
      <c r="J205" s="35">
        <f t="shared" si="2"/>
        <v>0</v>
      </c>
      <c r="K205" s="132">
        <v>0</v>
      </c>
      <c r="L205" s="132">
        <v>0</v>
      </c>
      <c r="M205" s="132">
        <v>0</v>
      </c>
      <c r="N205" s="132">
        <v>0</v>
      </c>
      <c r="O205" s="132">
        <v>0</v>
      </c>
      <c r="P205" s="132">
        <v>0</v>
      </c>
      <c r="Q205" s="37"/>
    </row>
    <row r="206" spans="2:17" ht="14.25" customHeight="1" x14ac:dyDescent="0.25">
      <c r="B206" s="21" t="s">
        <v>325</v>
      </c>
      <c r="C206" s="22" t="s">
        <v>326</v>
      </c>
      <c r="D206" s="132">
        <v>0</v>
      </c>
      <c r="E206" s="132">
        <v>0</v>
      </c>
      <c r="F206" s="132">
        <v>0</v>
      </c>
      <c r="G206" s="132">
        <v>0</v>
      </c>
      <c r="H206" s="132">
        <v>0</v>
      </c>
      <c r="I206" s="132">
        <v>0</v>
      </c>
      <c r="J206" s="35">
        <f t="shared" si="2"/>
        <v>0</v>
      </c>
      <c r="K206" s="132">
        <v>0</v>
      </c>
      <c r="L206" s="132">
        <v>0</v>
      </c>
      <c r="M206" s="132">
        <v>0</v>
      </c>
      <c r="N206" s="132">
        <v>0</v>
      </c>
      <c r="O206" s="132">
        <v>0</v>
      </c>
      <c r="P206" s="132">
        <v>0</v>
      </c>
      <c r="Q206" s="37"/>
    </row>
    <row r="207" spans="2:17" ht="14.25" customHeight="1" x14ac:dyDescent="0.25">
      <c r="B207" s="21" t="s">
        <v>327</v>
      </c>
      <c r="C207" s="22" t="s">
        <v>328</v>
      </c>
      <c r="D207" s="132">
        <v>0</v>
      </c>
      <c r="E207" s="132">
        <v>0</v>
      </c>
      <c r="F207" s="132">
        <v>0</v>
      </c>
      <c r="G207" s="132">
        <v>0</v>
      </c>
      <c r="H207" s="132">
        <v>0</v>
      </c>
      <c r="I207" s="132">
        <v>0</v>
      </c>
      <c r="J207" s="35">
        <f t="shared" si="2"/>
        <v>0</v>
      </c>
      <c r="K207" s="132">
        <v>0</v>
      </c>
      <c r="L207" s="132">
        <v>0</v>
      </c>
      <c r="M207" s="132">
        <v>0</v>
      </c>
      <c r="N207" s="132">
        <v>0</v>
      </c>
      <c r="O207" s="132">
        <v>0</v>
      </c>
      <c r="P207" s="132">
        <v>0</v>
      </c>
      <c r="Q207" s="37"/>
    </row>
    <row r="208" spans="2:17" ht="14.25" customHeight="1" x14ac:dyDescent="0.25">
      <c r="B208" s="23" t="s">
        <v>329</v>
      </c>
      <c r="C208" s="24" t="s">
        <v>330</v>
      </c>
      <c r="D208" s="132">
        <v>0</v>
      </c>
      <c r="E208" s="132">
        <v>0</v>
      </c>
      <c r="F208" s="132">
        <v>0</v>
      </c>
      <c r="G208" s="132">
        <v>0</v>
      </c>
      <c r="H208" s="132">
        <v>0</v>
      </c>
      <c r="I208" s="132">
        <v>0</v>
      </c>
      <c r="J208" s="35">
        <f t="shared" si="2"/>
        <v>0</v>
      </c>
      <c r="K208" s="132">
        <v>0</v>
      </c>
      <c r="L208" s="132">
        <v>0</v>
      </c>
      <c r="M208" s="132">
        <v>0</v>
      </c>
      <c r="N208" s="132">
        <v>0</v>
      </c>
      <c r="O208" s="132">
        <v>0</v>
      </c>
      <c r="P208" s="132">
        <v>0</v>
      </c>
      <c r="Q208" s="37"/>
    </row>
    <row r="209" spans="2:17" ht="14.25" customHeight="1" x14ac:dyDescent="0.25">
      <c r="B209" s="21" t="s">
        <v>331</v>
      </c>
      <c r="C209" s="22" t="s">
        <v>332</v>
      </c>
      <c r="D209" s="132">
        <v>0</v>
      </c>
      <c r="E209" s="132">
        <v>0</v>
      </c>
      <c r="F209" s="132">
        <v>0</v>
      </c>
      <c r="G209" s="132">
        <v>0</v>
      </c>
      <c r="H209" s="132">
        <v>0</v>
      </c>
      <c r="I209" s="132">
        <v>0</v>
      </c>
      <c r="J209" s="35">
        <f t="shared" si="2"/>
        <v>0</v>
      </c>
      <c r="K209" s="132">
        <v>0</v>
      </c>
      <c r="L209" s="132">
        <v>0</v>
      </c>
      <c r="M209" s="132">
        <v>0</v>
      </c>
      <c r="N209" s="132">
        <v>0</v>
      </c>
      <c r="O209" s="132">
        <v>0</v>
      </c>
      <c r="P209" s="132">
        <v>0</v>
      </c>
      <c r="Q209" s="37"/>
    </row>
    <row r="210" spans="2:17" ht="14.25" customHeight="1" x14ac:dyDescent="0.25">
      <c r="B210" s="21" t="s">
        <v>333</v>
      </c>
      <c r="C210" s="22" t="s">
        <v>334</v>
      </c>
      <c r="D210" s="132">
        <v>0</v>
      </c>
      <c r="E210" s="132">
        <v>0</v>
      </c>
      <c r="F210" s="132">
        <v>0</v>
      </c>
      <c r="G210" s="132">
        <v>0</v>
      </c>
      <c r="H210" s="132">
        <v>0</v>
      </c>
      <c r="I210" s="132">
        <v>0</v>
      </c>
      <c r="J210" s="35">
        <f t="shared" si="2"/>
        <v>0</v>
      </c>
      <c r="K210" s="132">
        <v>0</v>
      </c>
      <c r="L210" s="132">
        <v>0</v>
      </c>
      <c r="M210" s="132">
        <v>0</v>
      </c>
      <c r="N210" s="132">
        <v>0</v>
      </c>
      <c r="O210" s="132">
        <v>0</v>
      </c>
      <c r="P210" s="132">
        <v>0</v>
      </c>
      <c r="Q210" s="37"/>
    </row>
    <row r="211" spans="2:17" ht="14.25" customHeight="1" x14ac:dyDescent="0.25">
      <c r="B211" s="23" t="s">
        <v>335</v>
      </c>
      <c r="C211" s="24" t="s">
        <v>336</v>
      </c>
      <c r="D211" s="132">
        <v>0</v>
      </c>
      <c r="E211" s="132">
        <v>0</v>
      </c>
      <c r="F211" s="132">
        <v>0</v>
      </c>
      <c r="G211" s="132">
        <v>0</v>
      </c>
      <c r="H211" s="132">
        <v>0</v>
      </c>
      <c r="I211" s="132">
        <v>0</v>
      </c>
      <c r="J211" s="35">
        <f t="shared" si="2"/>
        <v>0</v>
      </c>
      <c r="K211" s="132">
        <v>0</v>
      </c>
      <c r="L211" s="132">
        <v>0</v>
      </c>
      <c r="M211" s="132">
        <v>0</v>
      </c>
      <c r="N211" s="132">
        <v>0</v>
      </c>
      <c r="O211" s="132">
        <v>0</v>
      </c>
      <c r="P211" s="132">
        <v>0</v>
      </c>
      <c r="Q211" s="37"/>
    </row>
    <row r="212" spans="2:17" ht="14.25" customHeight="1" x14ac:dyDescent="0.25">
      <c r="B212" s="21" t="s">
        <v>337</v>
      </c>
      <c r="C212" s="22" t="s">
        <v>338</v>
      </c>
      <c r="D212" s="132">
        <v>350</v>
      </c>
      <c r="E212" s="132">
        <v>350</v>
      </c>
      <c r="F212" s="132">
        <v>0</v>
      </c>
      <c r="G212" s="132">
        <v>0</v>
      </c>
      <c r="H212" s="132">
        <v>174.77</v>
      </c>
      <c r="I212" s="132">
        <v>0</v>
      </c>
      <c r="J212" s="35">
        <f t="shared" si="2"/>
        <v>175.23</v>
      </c>
      <c r="K212" s="132">
        <v>521.25</v>
      </c>
      <c r="L212" s="132">
        <v>0</v>
      </c>
      <c r="M212" s="132">
        <v>350</v>
      </c>
      <c r="N212" s="132">
        <v>174.77</v>
      </c>
      <c r="O212" s="132">
        <v>0</v>
      </c>
      <c r="P212" s="132">
        <v>0</v>
      </c>
      <c r="Q212" s="37"/>
    </row>
    <row r="213" spans="2:17" ht="14.25" customHeight="1" x14ac:dyDescent="0.25">
      <c r="B213" s="23" t="s">
        <v>339</v>
      </c>
      <c r="C213" s="24" t="s">
        <v>340</v>
      </c>
      <c r="D213" s="132">
        <v>350</v>
      </c>
      <c r="E213" s="132">
        <v>350</v>
      </c>
      <c r="F213" s="132">
        <v>0</v>
      </c>
      <c r="G213" s="132">
        <v>0</v>
      </c>
      <c r="H213" s="132">
        <v>174.77</v>
      </c>
      <c r="I213" s="132">
        <v>0</v>
      </c>
      <c r="J213" s="35">
        <f t="shared" si="2"/>
        <v>175.23</v>
      </c>
      <c r="K213" s="132">
        <v>521.25</v>
      </c>
      <c r="L213" s="132">
        <v>0</v>
      </c>
      <c r="M213" s="132">
        <v>350</v>
      </c>
      <c r="N213" s="132">
        <v>174.77</v>
      </c>
      <c r="O213" s="132">
        <v>0</v>
      </c>
      <c r="P213" s="132">
        <v>0</v>
      </c>
      <c r="Q213" s="37"/>
    </row>
    <row r="214" spans="2:17" ht="14.25" customHeight="1" x14ac:dyDescent="0.25">
      <c r="B214" s="21" t="s">
        <v>341</v>
      </c>
      <c r="C214" s="22" t="s">
        <v>342</v>
      </c>
      <c r="D214" s="132">
        <v>0</v>
      </c>
      <c r="E214" s="132">
        <v>0</v>
      </c>
      <c r="F214" s="132">
        <v>0</v>
      </c>
      <c r="G214" s="132">
        <v>0</v>
      </c>
      <c r="H214" s="132">
        <v>0</v>
      </c>
      <c r="I214" s="132">
        <v>0</v>
      </c>
      <c r="J214" s="35">
        <f t="shared" si="2"/>
        <v>0</v>
      </c>
      <c r="K214" s="132">
        <v>0</v>
      </c>
      <c r="L214" s="132">
        <v>0</v>
      </c>
      <c r="M214" s="132">
        <v>0</v>
      </c>
      <c r="N214" s="132">
        <v>0</v>
      </c>
      <c r="O214" s="132">
        <v>0</v>
      </c>
      <c r="P214" s="132">
        <v>0</v>
      </c>
      <c r="Q214" s="37"/>
    </row>
    <row r="215" spans="2:17" ht="14.25" customHeight="1" x14ac:dyDescent="0.25">
      <c r="B215" s="23" t="s">
        <v>343</v>
      </c>
      <c r="C215" s="24" t="s">
        <v>344</v>
      </c>
      <c r="D215" s="132">
        <v>0</v>
      </c>
      <c r="E215" s="132">
        <v>0</v>
      </c>
      <c r="F215" s="132">
        <v>0</v>
      </c>
      <c r="G215" s="132">
        <v>0</v>
      </c>
      <c r="H215" s="132">
        <v>0</v>
      </c>
      <c r="I215" s="132">
        <v>0</v>
      </c>
      <c r="J215" s="35">
        <f t="shared" si="2"/>
        <v>0</v>
      </c>
      <c r="K215" s="132">
        <v>0</v>
      </c>
      <c r="L215" s="132">
        <v>0</v>
      </c>
      <c r="M215" s="132">
        <v>0</v>
      </c>
      <c r="N215" s="132">
        <v>0</v>
      </c>
      <c r="O215" s="132">
        <v>0</v>
      </c>
      <c r="P215" s="132">
        <v>0</v>
      </c>
      <c r="Q215" s="37"/>
    </row>
    <row r="216" spans="2:17" ht="14.25" customHeight="1" x14ac:dyDescent="0.25">
      <c r="B216" s="21" t="s">
        <v>345</v>
      </c>
      <c r="C216" s="22" t="s">
        <v>346</v>
      </c>
      <c r="D216" s="132">
        <v>0</v>
      </c>
      <c r="E216" s="132">
        <v>0</v>
      </c>
      <c r="F216" s="132">
        <v>0</v>
      </c>
      <c r="G216" s="132">
        <v>0</v>
      </c>
      <c r="H216" s="132">
        <v>0</v>
      </c>
      <c r="I216" s="132">
        <v>0</v>
      </c>
      <c r="J216" s="35">
        <f t="shared" si="2"/>
        <v>0</v>
      </c>
      <c r="K216" s="132">
        <v>0</v>
      </c>
      <c r="L216" s="132">
        <v>0</v>
      </c>
      <c r="M216" s="132">
        <v>0</v>
      </c>
      <c r="N216" s="132">
        <v>0</v>
      </c>
      <c r="O216" s="132">
        <v>0</v>
      </c>
      <c r="P216" s="132">
        <v>0</v>
      </c>
      <c r="Q216" s="37"/>
    </row>
    <row r="217" spans="2:17" ht="14.25" customHeight="1" x14ac:dyDescent="0.25">
      <c r="B217" s="23" t="s">
        <v>347</v>
      </c>
      <c r="C217" s="24" t="s">
        <v>348</v>
      </c>
      <c r="D217" s="132">
        <v>0</v>
      </c>
      <c r="E217" s="132">
        <v>0</v>
      </c>
      <c r="F217" s="132">
        <v>0</v>
      </c>
      <c r="G217" s="132">
        <v>0</v>
      </c>
      <c r="H217" s="132">
        <v>0</v>
      </c>
      <c r="I217" s="132">
        <v>0</v>
      </c>
      <c r="J217" s="35">
        <f t="shared" si="2"/>
        <v>0</v>
      </c>
      <c r="K217" s="132">
        <v>0</v>
      </c>
      <c r="L217" s="132">
        <v>0</v>
      </c>
      <c r="M217" s="132">
        <v>0</v>
      </c>
      <c r="N217" s="132">
        <v>0</v>
      </c>
      <c r="O217" s="132">
        <v>0</v>
      </c>
      <c r="P217" s="132">
        <v>0</v>
      </c>
      <c r="Q217" s="37"/>
    </row>
    <row r="218" spans="2:17" ht="14.25" customHeight="1" x14ac:dyDescent="0.25">
      <c r="B218" s="21" t="s">
        <v>349</v>
      </c>
      <c r="C218" s="22" t="s">
        <v>350</v>
      </c>
      <c r="D218" s="132">
        <v>9000</v>
      </c>
      <c r="E218" s="132">
        <v>0</v>
      </c>
      <c r="F218" s="132">
        <v>0</v>
      </c>
      <c r="G218" s="132">
        <v>0</v>
      </c>
      <c r="H218" s="132">
        <v>0</v>
      </c>
      <c r="I218" s="132">
        <v>0</v>
      </c>
      <c r="J218" s="35">
        <f t="shared" si="2"/>
        <v>0</v>
      </c>
      <c r="K218" s="132">
        <v>40000</v>
      </c>
      <c r="L218" s="132">
        <v>0</v>
      </c>
      <c r="M218" s="132">
        <v>276858.46000000002</v>
      </c>
      <c r="N218" s="132">
        <v>0</v>
      </c>
      <c r="O218" s="132">
        <v>0</v>
      </c>
      <c r="P218" s="132">
        <v>0</v>
      </c>
      <c r="Q218" s="37"/>
    </row>
    <row r="219" spans="2:17" ht="14.25" customHeight="1" x14ac:dyDescent="0.25">
      <c r="B219" s="21" t="s">
        <v>351</v>
      </c>
      <c r="C219" s="22" t="s">
        <v>352</v>
      </c>
      <c r="D219" s="132">
        <v>59055</v>
      </c>
      <c r="E219" s="132">
        <v>59055</v>
      </c>
      <c r="F219" s="132">
        <v>0</v>
      </c>
      <c r="G219" s="132">
        <v>0</v>
      </c>
      <c r="H219" s="132">
        <v>0</v>
      </c>
      <c r="I219" s="132">
        <v>0</v>
      </c>
      <c r="J219" s="35">
        <f t="shared" si="2"/>
        <v>59055</v>
      </c>
      <c r="K219" s="132">
        <v>0</v>
      </c>
      <c r="L219" s="132">
        <v>0</v>
      </c>
      <c r="M219" s="132">
        <v>0</v>
      </c>
      <c r="N219" s="132">
        <v>0</v>
      </c>
      <c r="O219" s="132">
        <v>0</v>
      </c>
      <c r="P219" s="132">
        <v>0</v>
      </c>
      <c r="Q219" s="37"/>
    </row>
    <row r="220" spans="2:17" ht="14.25" customHeight="1" x14ac:dyDescent="0.25">
      <c r="B220" s="21" t="s">
        <v>353</v>
      </c>
      <c r="C220" s="22" t="s">
        <v>354</v>
      </c>
      <c r="D220" s="132">
        <v>6068.29</v>
      </c>
      <c r="E220" s="132">
        <v>2243.79</v>
      </c>
      <c r="F220" s="132">
        <v>0</v>
      </c>
      <c r="G220" s="132">
        <v>0</v>
      </c>
      <c r="H220" s="132">
        <v>0</v>
      </c>
      <c r="I220" s="132">
        <v>0</v>
      </c>
      <c r="J220" s="35">
        <f t="shared" si="2"/>
        <v>2243.79</v>
      </c>
      <c r="K220" s="132">
        <v>0</v>
      </c>
      <c r="L220" s="132">
        <v>0</v>
      </c>
      <c r="M220" s="132">
        <v>0</v>
      </c>
      <c r="N220" s="132">
        <v>0</v>
      </c>
      <c r="O220" s="132">
        <v>0</v>
      </c>
      <c r="P220" s="132">
        <v>0</v>
      </c>
      <c r="Q220" s="37"/>
    </row>
    <row r="221" spans="2:17" ht="14.25" customHeight="1" x14ac:dyDescent="0.25">
      <c r="B221" s="23" t="s">
        <v>355</v>
      </c>
      <c r="C221" s="24" t="s">
        <v>356</v>
      </c>
      <c r="D221" s="132">
        <v>74123.289999999994</v>
      </c>
      <c r="E221" s="132">
        <v>61298.79</v>
      </c>
      <c r="F221" s="132">
        <v>0</v>
      </c>
      <c r="G221" s="132">
        <v>0</v>
      </c>
      <c r="H221" s="132">
        <v>0</v>
      </c>
      <c r="I221" s="132">
        <v>0</v>
      </c>
      <c r="J221" s="35">
        <f t="shared" si="2"/>
        <v>61298.79</v>
      </c>
      <c r="K221" s="132">
        <v>40000</v>
      </c>
      <c r="L221" s="132">
        <v>0</v>
      </c>
      <c r="M221" s="132">
        <v>276858.46000000002</v>
      </c>
      <c r="N221" s="132">
        <v>0</v>
      </c>
      <c r="O221" s="132">
        <v>0</v>
      </c>
      <c r="P221" s="132">
        <v>0</v>
      </c>
      <c r="Q221" s="37"/>
    </row>
    <row r="222" spans="2:17" ht="14.25" customHeight="1" x14ac:dyDescent="0.25">
      <c r="B222" s="21" t="s">
        <v>357</v>
      </c>
      <c r="C222" s="22" t="s">
        <v>358</v>
      </c>
      <c r="D222" s="132">
        <v>0</v>
      </c>
      <c r="E222" s="132">
        <v>0</v>
      </c>
      <c r="F222" s="132">
        <v>0</v>
      </c>
      <c r="G222" s="132">
        <v>0</v>
      </c>
      <c r="H222" s="132">
        <v>0</v>
      </c>
      <c r="I222" s="132">
        <v>0</v>
      </c>
      <c r="J222" s="35">
        <f t="shared" si="2"/>
        <v>0</v>
      </c>
      <c r="K222" s="132">
        <v>0</v>
      </c>
      <c r="L222" s="132">
        <v>0</v>
      </c>
      <c r="M222" s="132">
        <v>0</v>
      </c>
      <c r="N222" s="132">
        <v>0</v>
      </c>
      <c r="O222" s="132">
        <v>0</v>
      </c>
      <c r="P222" s="132">
        <v>0</v>
      </c>
      <c r="Q222" s="37"/>
    </row>
    <row r="223" spans="2:17" ht="14.25" customHeight="1" x14ac:dyDescent="0.25">
      <c r="B223" s="21" t="s">
        <v>359</v>
      </c>
      <c r="C223" s="22" t="s">
        <v>360</v>
      </c>
      <c r="D223" s="132">
        <v>41291.47</v>
      </c>
      <c r="E223" s="132">
        <v>41291.47</v>
      </c>
      <c r="F223" s="132">
        <v>0</v>
      </c>
      <c r="G223" s="132">
        <v>0</v>
      </c>
      <c r="H223" s="132">
        <v>41238.65</v>
      </c>
      <c r="I223" s="132">
        <v>0</v>
      </c>
      <c r="J223" s="35">
        <f t="shared" si="2"/>
        <v>52.819999999999709</v>
      </c>
      <c r="K223" s="132">
        <v>41291.47</v>
      </c>
      <c r="L223" s="132">
        <v>0</v>
      </c>
      <c r="M223" s="132">
        <v>41291.47</v>
      </c>
      <c r="N223" s="132">
        <v>41238.65</v>
      </c>
      <c r="O223" s="132">
        <v>0</v>
      </c>
      <c r="P223" s="132">
        <v>0</v>
      </c>
      <c r="Q223" s="37"/>
    </row>
    <row r="224" spans="2:17" ht="14.25" customHeight="1" x14ac:dyDescent="0.25">
      <c r="B224" s="23" t="s">
        <v>361</v>
      </c>
      <c r="C224" s="24" t="s">
        <v>362</v>
      </c>
      <c r="D224" s="132">
        <v>41291.47</v>
      </c>
      <c r="E224" s="132">
        <v>41291.47</v>
      </c>
      <c r="F224" s="132">
        <v>0</v>
      </c>
      <c r="G224" s="132">
        <v>0</v>
      </c>
      <c r="H224" s="132">
        <v>41238.65</v>
      </c>
      <c r="I224" s="132">
        <v>0</v>
      </c>
      <c r="J224" s="35">
        <f t="shared" si="2"/>
        <v>52.819999999999709</v>
      </c>
      <c r="K224" s="132">
        <v>41291.47</v>
      </c>
      <c r="L224" s="132">
        <v>0</v>
      </c>
      <c r="M224" s="132">
        <v>41291.47</v>
      </c>
      <c r="N224" s="132">
        <v>41238.65</v>
      </c>
      <c r="O224" s="132">
        <v>0</v>
      </c>
      <c r="P224" s="132">
        <v>0</v>
      </c>
      <c r="Q224" s="37"/>
    </row>
    <row r="225" spans="1:17" ht="14.25" customHeight="1" x14ac:dyDescent="0.25">
      <c r="B225" s="21" t="s">
        <v>363</v>
      </c>
      <c r="C225" s="22" t="s">
        <v>364</v>
      </c>
      <c r="D225" s="132">
        <v>1000000</v>
      </c>
      <c r="E225" s="132">
        <v>1000000</v>
      </c>
      <c r="F225" s="132">
        <v>0</v>
      </c>
      <c r="G225" s="132">
        <v>0</v>
      </c>
      <c r="H225" s="132">
        <v>0</v>
      </c>
      <c r="I225" s="132">
        <v>0</v>
      </c>
      <c r="J225" s="35">
        <f t="shared" si="2"/>
        <v>1000000</v>
      </c>
      <c r="K225" s="132">
        <v>1000000</v>
      </c>
      <c r="L225" s="132">
        <v>0</v>
      </c>
      <c r="M225" s="132">
        <v>1000000</v>
      </c>
      <c r="N225" s="132">
        <v>0</v>
      </c>
      <c r="O225" s="132">
        <v>0</v>
      </c>
      <c r="P225" s="132">
        <v>0</v>
      </c>
      <c r="Q225" s="37"/>
    </row>
    <row r="226" spans="1:17" ht="14.25" customHeight="1" x14ac:dyDescent="0.25">
      <c r="B226" s="23" t="s">
        <v>365</v>
      </c>
      <c r="C226" s="24" t="s">
        <v>366</v>
      </c>
      <c r="D226" s="132">
        <v>1000000</v>
      </c>
      <c r="E226" s="132">
        <v>1000000</v>
      </c>
      <c r="F226" s="132">
        <v>0</v>
      </c>
      <c r="G226" s="132">
        <v>0</v>
      </c>
      <c r="H226" s="132">
        <v>0</v>
      </c>
      <c r="I226" s="132">
        <v>0</v>
      </c>
      <c r="J226" s="35">
        <f t="shared" si="2"/>
        <v>1000000</v>
      </c>
      <c r="K226" s="132">
        <v>1000000</v>
      </c>
      <c r="L226" s="132">
        <v>0</v>
      </c>
      <c r="M226" s="132">
        <v>1000000</v>
      </c>
      <c r="N226" s="132">
        <v>0</v>
      </c>
      <c r="O226" s="132">
        <v>0</v>
      </c>
      <c r="P226" s="132">
        <v>0</v>
      </c>
      <c r="Q226" s="37"/>
    </row>
    <row r="227" spans="1:17" ht="14.25" customHeight="1" x14ac:dyDescent="0.25">
      <c r="B227" s="21" t="s">
        <v>367</v>
      </c>
      <c r="C227" s="22" t="s">
        <v>368</v>
      </c>
      <c r="D227" s="132">
        <v>3517500</v>
      </c>
      <c r="E227" s="132">
        <v>3524500</v>
      </c>
      <c r="F227" s="132">
        <v>0</v>
      </c>
      <c r="G227" s="132">
        <v>0</v>
      </c>
      <c r="H227" s="132">
        <v>292528.89</v>
      </c>
      <c r="I227" s="132">
        <v>0</v>
      </c>
      <c r="J227" s="35">
        <f t="shared" si="2"/>
        <v>3231971.11</v>
      </c>
      <c r="K227" s="132">
        <v>3518805.61</v>
      </c>
      <c r="L227" s="132">
        <v>1305.6600000000001</v>
      </c>
      <c r="M227" s="132">
        <v>3525805.66</v>
      </c>
      <c r="N227" s="132">
        <v>276163.82</v>
      </c>
      <c r="O227" s="132">
        <v>1305.6600000000001</v>
      </c>
      <c r="P227" s="132">
        <v>1305.6600000000001</v>
      </c>
      <c r="Q227" s="37"/>
    </row>
    <row r="228" spans="1:17" ht="14.25" customHeight="1" x14ac:dyDescent="0.25">
      <c r="B228" s="21" t="s">
        <v>369</v>
      </c>
      <c r="C228" s="22" t="s">
        <v>370</v>
      </c>
      <c r="D228" s="132">
        <v>0</v>
      </c>
      <c r="E228" s="132">
        <v>0</v>
      </c>
      <c r="F228" s="132">
        <v>0</v>
      </c>
      <c r="G228" s="132">
        <v>0</v>
      </c>
      <c r="H228" s="132">
        <v>0</v>
      </c>
      <c r="I228" s="132">
        <v>0</v>
      </c>
      <c r="J228" s="35">
        <f t="shared" si="2"/>
        <v>0</v>
      </c>
      <c r="K228" s="132">
        <v>0</v>
      </c>
      <c r="L228" s="132">
        <v>0</v>
      </c>
      <c r="M228" s="132">
        <v>0</v>
      </c>
      <c r="N228" s="132">
        <v>0</v>
      </c>
      <c r="O228" s="132">
        <v>0</v>
      </c>
      <c r="P228" s="132">
        <v>0</v>
      </c>
      <c r="Q228" s="37"/>
    </row>
    <row r="229" spans="1:17" ht="14.25" customHeight="1" x14ac:dyDescent="0.25">
      <c r="B229" s="23" t="s">
        <v>371</v>
      </c>
      <c r="C229" s="24" t="s">
        <v>372</v>
      </c>
      <c r="D229" s="132">
        <v>3517500</v>
      </c>
      <c r="E229" s="132">
        <v>3524500</v>
      </c>
      <c r="F229" s="132">
        <v>0</v>
      </c>
      <c r="G229" s="132">
        <v>0</v>
      </c>
      <c r="H229" s="132">
        <v>292528.89</v>
      </c>
      <c r="I229" s="132">
        <v>0</v>
      </c>
      <c r="J229" s="35">
        <f t="shared" si="2"/>
        <v>3231971.11</v>
      </c>
      <c r="K229" s="132">
        <v>3518805.61</v>
      </c>
      <c r="L229" s="132">
        <v>1305.6600000000001</v>
      </c>
      <c r="M229" s="132">
        <v>3525805.66</v>
      </c>
      <c r="N229" s="132">
        <v>276163.82</v>
      </c>
      <c r="O229" s="132">
        <v>1305.6600000000001</v>
      </c>
      <c r="P229" s="132">
        <v>1305.6600000000001</v>
      </c>
      <c r="Q229" s="37"/>
    </row>
    <row r="230" spans="1:17" ht="14.25" customHeight="1" x14ac:dyDescent="0.25">
      <c r="B230" s="21"/>
      <c r="C230" s="55" t="s">
        <v>373</v>
      </c>
      <c r="D230" s="132">
        <v>8859093.8100000005</v>
      </c>
      <c r="E230" s="132">
        <v>7941258.7599999998</v>
      </c>
      <c r="F230" s="132">
        <v>0</v>
      </c>
      <c r="G230" s="132">
        <v>155006.88</v>
      </c>
      <c r="H230" s="132">
        <v>2241735.16</v>
      </c>
      <c r="I230" s="132">
        <v>178857.29</v>
      </c>
      <c r="J230" s="35">
        <f t="shared" si="2"/>
        <v>5520666.3099999996</v>
      </c>
      <c r="K230" s="132">
        <v>10739147.210000001</v>
      </c>
      <c r="L230" s="132">
        <v>1058758.8</v>
      </c>
      <c r="M230" s="132">
        <v>9060570.3499999996</v>
      </c>
      <c r="N230" s="132">
        <v>1692122.62</v>
      </c>
      <c r="O230" s="132">
        <v>827276.03</v>
      </c>
      <c r="P230" s="132">
        <v>1017398.09</v>
      </c>
      <c r="Q230" s="37"/>
    </row>
    <row r="231" spans="1:17" ht="14.25" customHeight="1" x14ac:dyDescent="0.25">
      <c r="B231" s="23"/>
      <c r="C231" s="53"/>
      <c r="Q231" s="37"/>
    </row>
    <row r="232" spans="1:17" ht="15" customHeight="1" x14ac:dyDescent="0.25">
      <c r="B232" s="54" t="s">
        <v>443</v>
      </c>
      <c r="Q232" s="37"/>
    </row>
    <row r="233" spans="1:17" ht="15.75" customHeight="1" x14ac:dyDescent="0.25">
      <c r="C233" s="26" t="s">
        <v>374</v>
      </c>
      <c r="D233" s="134" t="s">
        <v>847</v>
      </c>
      <c r="H233" s="27"/>
    </row>
    <row r="234" spans="1:17" ht="15.75" customHeight="1" x14ac:dyDescent="0.25">
      <c r="C234" s="26" t="s">
        <v>375</v>
      </c>
      <c r="D234" s="134" t="s">
        <v>848</v>
      </c>
      <c r="H234" s="27"/>
    </row>
    <row r="235" spans="1:17" ht="14.25" customHeight="1" x14ac:dyDescent="0.25">
      <c r="C235" s="2" t="s">
        <v>665</v>
      </c>
      <c r="D235" s="134" t="s">
        <v>849</v>
      </c>
      <c r="H235" s="27"/>
    </row>
    <row r="236" spans="1:17" ht="14.25" customHeight="1" x14ac:dyDescent="0.25">
      <c r="D236" s="27"/>
      <c r="H236" s="27"/>
    </row>
    <row r="237" spans="1:17" ht="14.25" customHeight="1" x14ac:dyDescent="0.25">
      <c r="D237" s="27"/>
      <c r="H237" s="27"/>
    </row>
    <row r="238" spans="1:17" ht="14.25" customHeight="1" x14ac:dyDescent="0.25">
      <c r="D238" s="66"/>
      <c r="H238" s="27"/>
    </row>
    <row r="239" spans="1:17" ht="36" customHeight="1" x14ac:dyDescent="0.25">
      <c r="A239" s="113"/>
      <c r="B239" s="97" t="s">
        <v>740</v>
      </c>
      <c r="C239" s="113" t="s">
        <v>741</v>
      </c>
      <c r="D239" s="108" t="s">
        <v>717</v>
      </c>
      <c r="E239" s="109" t="s">
        <v>718</v>
      </c>
      <c r="Q239" s="37"/>
    </row>
    <row r="240" spans="1:17" ht="76.5" customHeight="1" x14ac:dyDescent="0.25">
      <c r="A240" s="110">
        <v>3.1</v>
      </c>
      <c r="B240" s="111" t="s">
        <v>688</v>
      </c>
      <c r="C240" s="112" t="s">
        <v>760</v>
      </c>
      <c r="D240" s="106" t="s">
        <v>719</v>
      </c>
      <c r="E240" s="135">
        <v>0</v>
      </c>
      <c r="Q240" s="37"/>
    </row>
    <row r="241" spans="1:17" ht="63.75" customHeight="1" x14ac:dyDescent="0.25">
      <c r="A241" s="87">
        <v>3.2</v>
      </c>
      <c r="B241" s="90" t="s">
        <v>689</v>
      </c>
      <c r="C241" s="96" t="s">
        <v>720</v>
      </c>
      <c r="D241" s="106" t="s">
        <v>721</v>
      </c>
      <c r="E241" s="135">
        <v>0</v>
      </c>
      <c r="Q241" s="37"/>
    </row>
    <row r="242" spans="1:17" ht="31.9" customHeight="1" x14ac:dyDescent="0.25">
      <c r="A242" s="94"/>
      <c r="B242" s="95"/>
      <c r="C242" s="94"/>
      <c r="D242" s="107" t="s">
        <v>722</v>
      </c>
      <c r="E242" s="135">
        <v>0</v>
      </c>
      <c r="Q242" s="37"/>
    </row>
    <row r="243" spans="1:17" ht="14.25" customHeight="1" x14ac:dyDescent="0.25">
      <c r="A243" s="94"/>
      <c r="B243" s="95"/>
      <c r="C243" s="94"/>
      <c r="D243" s="105"/>
      <c r="E243" s="130"/>
    </row>
    <row r="244" spans="1:17" ht="14.25" customHeight="1" x14ac:dyDescent="0.25">
      <c r="A244" s="94"/>
      <c r="B244" s="95"/>
      <c r="C244" s="94"/>
      <c r="D244" s="105"/>
      <c r="E244" s="130"/>
    </row>
    <row r="245" spans="1:17" ht="58.15" customHeight="1" x14ac:dyDescent="0.25">
      <c r="A245" s="87">
        <v>7.5</v>
      </c>
      <c r="B245" s="90" t="s">
        <v>723</v>
      </c>
      <c r="C245" s="96" t="s">
        <v>761</v>
      </c>
      <c r="D245" s="106" t="s">
        <v>724</v>
      </c>
      <c r="E245" s="135">
        <v>1723.76</v>
      </c>
    </row>
    <row r="246" spans="1:17" ht="63.75" customHeight="1" x14ac:dyDescent="0.25">
      <c r="A246" s="87">
        <v>7.6</v>
      </c>
      <c r="B246" s="90" t="s">
        <v>725</v>
      </c>
      <c r="C246" s="96" t="s">
        <v>762</v>
      </c>
      <c r="D246" s="106" t="s">
        <v>726</v>
      </c>
      <c r="E246" s="135">
        <v>0</v>
      </c>
    </row>
    <row r="247" spans="1:17" ht="70.900000000000006" customHeight="1" x14ac:dyDescent="0.25">
      <c r="A247" s="118">
        <v>7.7</v>
      </c>
      <c r="B247" s="119" t="s">
        <v>384</v>
      </c>
      <c r="C247" s="123" t="s">
        <v>763</v>
      </c>
      <c r="D247" s="120" t="s">
        <v>748</v>
      </c>
      <c r="E247" s="135">
        <v>0</v>
      </c>
    </row>
    <row r="248" spans="1:17" ht="14.25" customHeight="1" x14ac:dyDescent="0.25">
      <c r="A248" s="94"/>
      <c r="B248" s="95"/>
      <c r="C248" s="94"/>
      <c r="D248" s="105"/>
      <c r="E248" s="130"/>
    </row>
    <row r="249" spans="1:17" ht="89.25" customHeight="1" x14ac:dyDescent="0.25">
      <c r="A249" s="87">
        <v>9.5</v>
      </c>
      <c r="B249" s="90" t="s">
        <v>727</v>
      </c>
      <c r="C249" s="96" t="s">
        <v>764</v>
      </c>
      <c r="D249" s="106" t="s">
        <v>728</v>
      </c>
      <c r="E249" s="135">
        <v>-17</v>
      </c>
    </row>
    <row r="250" spans="1:17" ht="14.25" customHeight="1" x14ac:dyDescent="0.25">
      <c r="A250" s="94"/>
      <c r="B250" s="95"/>
      <c r="C250" s="94"/>
      <c r="D250" s="105"/>
      <c r="E250" s="130"/>
    </row>
    <row r="251" spans="1:17" ht="14.25" customHeight="1" x14ac:dyDescent="0.25">
      <c r="A251" s="94"/>
      <c r="B251" s="95"/>
      <c r="C251" s="94"/>
      <c r="D251" s="105"/>
      <c r="E251" s="130"/>
    </row>
    <row r="252" spans="1:17" ht="38.25" customHeight="1" x14ac:dyDescent="0.25">
      <c r="A252" s="87">
        <v>10.1</v>
      </c>
      <c r="B252" s="90" t="s">
        <v>696</v>
      </c>
      <c r="C252" s="96" t="s">
        <v>729</v>
      </c>
      <c r="D252" s="106" t="s">
        <v>730</v>
      </c>
      <c r="E252" s="135">
        <v>0</v>
      </c>
    </row>
    <row r="253" spans="1:17" ht="63.75" customHeight="1" x14ac:dyDescent="0.25">
      <c r="A253" s="94"/>
      <c r="B253" s="95"/>
      <c r="C253" s="94"/>
      <c r="D253" s="106" t="s">
        <v>731</v>
      </c>
      <c r="E253" s="135">
        <v>503718.73</v>
      </c>
    </row>
    <row r="254" spans="1:17" ht="14.25" customHeight="1" x14ac:dyDescent="0.25">
      <c r="A254" s="94"/>
      <c r="B254" s="95"/>
      <c r="C254" s="94"/>
      <c r="D254" s="105"/>
      <c r="E254" s="130"/>
    </row>
    <row r="255" spans="1:17" ht="51" customHeight="1" x14ac:dyDescent="0.25">
      <c r="A255" s="87">
        <v>10.4</v>
      </c>
      <c r="B255" s="90" t="s">
        <v>387</v>
      </c>
      <c r="C255" s="96" t="s">
        <v>744</v>
      </c>
      <c r="D255" s="106" t="s">
        <v>732</v>
      </c>
      <c r="E255" s="135">
        <v>462480.08</v>
      </c>
    </row>
    <row r="256" spans="1:17" ht="14.25" customHeight="1" x14ac:dyDescent="0.25">
      <c r="A256" s="94"/>
      <c r="B256" s="95"/>
      <c r="C256" s="94"/>
      <c r="D256" s="105"/>
      <c r="E256" s="130"/>
    </row>
    <row r="257" spans="1:5" ht="14.25" customHeight="1" x14ac:dyDescent="0.25">
      <c r="A257" s="94"/>
      <c r="B257" s="95"/>
      <c r="C257" s="94"/>
      <c r="D257" s="105"/>
      <c r="E257" s="130"/>
    </row>
    <row r="258" spans="1:5" ht="38.25" customHeight="1" x14ac:dyDescent="0.25">
      <c r="A258" s="87">
        <v>12.3</v>
      </c>
      <c r="B258" s="90" t="s">
        <v>709</v>
      </c>
      <c r="C258" s="98" t="s">
        <v>710</v>
      </c>
      <c r="D258" s="106" t="s">
        <v>733</v>
      </c>
      <c r="E258" s="135">
        <v>3658924.31</v>
      </c>
    </row>
    <row r="259" spans="1:5" ht="14.25" customHeight="1" x14ac:dyDescent="0.25">
      <c r="A259" s="94"/>
      <c r="B259" s="95"/>
      <c r="C259" s="94"/>
      <c r="D259" s="105"/>
      <c r="E259" s="130"/>
    </row>
    <row r="260" spans="1:5" ht="14.25" customHeight="1" x14ac:dyDescent="0.25">
      <c r="A260" s="94"/>
      <c r="B260" s="95"/>
      <c r="C260" s="94"/>
      <c r="D260" s="105"/>
      <c r="E260" s="130"/>
    </row>
    <row r="261" spans="1:5" ht="51" customHeight="1" x14ac:dyDescent="0.25">
      <c r="A261" s="87">
        <v>13.1</v>
      </c>
      <c r="B261" s="90" t="s">
        <v>712</v>
      </c>
      <c r="C261" s="96" t="s">
        <v>734</v>
      </c>
      <c r="D261" s="106" t="s">
        <v>735</v>
      </c>
      <c r="E261" s="135">
        <v>0</v>
      </c>
    </row>
    <row r="262" spans="1:5" ht="14.25" customHeight="1" x14ac:dyDescent="0.25">
      <c r="A262" s="94"/>
      <c r="B262" s="95"/>
      <c r="C262" s="94"/>
      <c r="D262" s="105"/>
      <c r="E262" s="130"/>
    </row>
    <row r="263" spans="1:5" ht="14.25" customHeight="1" x14ac:dyDescent="0.25">
      <c r="A263" s="94"/>
      <c r="B263" s="95"/>
      <c r="C263" s="94"/>
      <c r="D263" s="105"/>
      <c r="E263" s="130"/>
    </row>
    <row r="264" spans="1:5" ht="63.75" customHeight="1" x14ac:dyDescent="0.25">
      <c r="A264" s="99">
        <v>13.2</v>
      </c>
      <c r="B264" s="100" t="s">
        <v>713</v>
      </c>
      <c r="C264" s="101" t="s">
        <v>736</v>
      </c>
      <c r="D264" s="106" t="s">
        <v>737</v>
      </c>
      <c r="E264" s="135">
        <v>0</v>
      </c>
    </row>
    <row r="265" spans="1:5" ht="14.25" customHeight="1" x14ac:dyDescent="0.25">
      <c r="A265" s="102"/>
      <c r="B265" s="103"/>
      <c r="C265" s="104"/>
      <c r="D265" s="105"/>
      <c r="E265" s="130"/>
    </row>
    <row r="266" spans="1:5" ht="14.25" customHeight="1" x14ac:dyDescent="0.25">
      <c r="A266" s="102"/>
      <c r="B266" s="103"/>
      <c r="C266" s="104"/>
      <c r="D266" s="105"/>
      <c r="E266" s="130"/>
    </row>
    <row r="267" spans="1:5" ht="63.75" customHeight="1" x14ac:dyDescent="0.25">
      <c r="A267" s="99">
        <v>13.3</v>
      </c>
      <c r="B267" s="100" t="s">
        <v>714</v>
      </c>
      <c r="C267" s="101" t="s">
        <v>738</v>
      </c>
      <c r="D267" s="106" t="s">
        <v>739</v>
      </c>
      <c r="E267" s="135">
        <v>0</v>
      </c>
    </row>
  </sheetData>
  <mergeCells count="2">
    <mergeCell ref="A1:Q2"/>
    <mergeCell ref="A29:A31"/>
  </mergeCells>
  <pageMargins left="0.25" right="0.25" top="0.75" bottom="0.75" header="0.3" footer="0.3"/>
  <pageSetup paperSize="9" scale="46" fitToHeight="0" orientation="landscape" r:id="rId1"/>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sheetPr>
    <pageSetUpPr fitToPage="1"/>
  </sheetPr>
  <dimension ref="A1:D76"/>
  <sheetViews>
    <sheetView workbookViewId="0">
      <selection activeCell="B68" sqref="B68:D68"/>
    </sheetView>
  </sheetViews>
  <sheetFormatPr defaultRowHeight="15" x14ac:dyDescent="0.25"/>
  <cols>
    <col min="2" max="2" width="43.140625" customWidth="1"/>
    <col min="3" max="3" width="47.7109375" style="121" customWidth="1"/>
    <col min="4" max="4" width="17.7109375" style="80" customWidth="1"/>
    <col min="6" max="6" width="9.7109375" bestFit="1" customWidth="1"/>
  </cols>
  <sheetData>
    <row r="1" spans="1:4" s="30" customFormat="1" ht="12.75" customHeight="1" x14ac:dyDescent="0.2">
      <c r="A1" s="28" t="str">
        <f>CONCATENATE("Denominazione Ente: ",Dati!D233," - ",Dati!D234)</f>
        <v>Denominazione Ente: COMUNE DI CARPEGNA - PROVINCIA DI PESARO E URBINO</v>
      </c>
      <c r="B1" s="29"/>
      <c r="C1" s="29"/>
      <c r="D1" s="29"/>
    </row>
    <row r="2" spans="1:4" s="30" customFormat="1" ht="12.75" customHeight="1" x14ac:dyDescent="0.2">
      <c r="A2" s="28"/>
      <c r="B2" s="31"/>
      <c r="C2" s="29"/>
      <c r="D2" s="78" t="s">
        <v>742</v>
      </c>
    </row>
    <row r="3" spans="1:4" s="30" customFormat="1" ht="18" customHeight="1" x14ac:dyDescent="0.2">
      <c r="A3" s="148" t="s">
        <v>376</v>
      </c>
      <c r="B3" s="148"/>
      <c r="C3" s="148"/>
      <c r="D3" s="148"/>
    </row>
    <row r="4" spans="1:4" s="30" customFormat="1" ht="15" customHeight="1" x14ac:dyDescent="0.2">
      <c r="A4" s="147" t="s">
        <v>743</v>
      </c>
      <c r="B4" s="147"/>
      <c r="C4" s="147"/>
      <c r="D4" s="147"/>
    </row>
    <row r="5" spans="1:4" s="114" customFormat="1" ht="27" customHeight="1" x14ac:dyDescent="0.25">
      <c r="A5" s="146" t="str">
        <f>CONCATENATE("Rendiconto esercizio ",Dati!D235)</f>
        <v>Rendiconto esercizio 2022</v>
      </c>
      <c r="B5" s="146"/>
      <c r="C5" s="146"/>
      <c r="D5" s="146"/>
    </row>
    <row r="6" spans="1:4" ht="39.6" customHeight="1" x14ac:dyDescent="0.25">
      <c r="A6" s="149" t="s">
        <v>685</v>
      </c>
      <c r="B6" s="150"/>
      <c r="C6" s="90" t="s">
        <v>686</v>
      </c>
      <c r="D6" s="92" t="str">
        <f>CONCATENATE("VALORE INDICATORE ",Dati!$D$235," (percentuale)")</f>
        <v>VALORE INDICATORE 2022 (percentuale)</v>
      </c>
    </row>
    <row r="7" spans="1:4" ht="16.5" customHeight="1" x14ac:dyDescent="0.25">
      <c r="A7" s="86">
        <v>1</v>
      </c>
      <c r="B7" s="141" t="s">
        <v>377</v>
      </c>
      <c r="C7" s="142"/>
      <c r="D7" s="142"/>
    </row>
    <row r="8" spans="1:4" ht="89.25" customHeight="1" x14ac:dyDescent="0.25">
      <c r="A8" s="87">
        <v>1.1000000000000001</v>
      </c>
      <c r="B8" s="116" t="s">
        <v>765</v>
      </c>
      <c r="C8" s="116" t="s">
        <v>838</v>
      </c>
      <c r="D8" s="115">
        <f>IF((Dati!G14+Dati!G17+Dati!G18)&gt;=0,(Dati!E34+Dati!G37+Dati!G43-Dati!E11+Dati!G42+Dati!G54+Dati!G70)/(Dati!G14+Dati!G17+Dati!G18+Dati!G29+Dati!G30+Dati!G31),0)</f>
        <v>0.3351811909512305</v>
      </c>
    </row>
    <row r="9" spans="1:4" ht="16.5" customHeight="1" x14ac:dyDescent="0.25">
      <c r="A9" s="86">
        <v>2</v>
      </c>
      <c r="B9" s="141" t="s">
        <v>378</v>
      </c>
      <c r="C9" s="145"/>
      <c r="D9" s="115"/>
    </row>
    <row r="10" spans="1:4" ht="38.25" customHeight="1" x14ac:dyDescent="0.25">
      <c r="A10" s="87">
        <v>2.1</v>
      </c>
      <c r="B10" s="116" t="s">
        <v>766</v>
      </c>
      <c r="C10" s="116" t="s">
        <v>794</v>
      </c>
      <c r="D10" s="115">
        <f>IF((Dati!D14+Dati!D17+Dati!D18)&gt;0,(Dati!G14+Dati!G17+Dati!G18)/(Dati!D14+Dati!D17+Dati!D18),0)</f>
        <v>0.89250102962421385</v>
      </c>
    </row>
    <row r="11" spans="1:4" ht="38.25" customHeight="1" x14ac:dyDescent="0.25">
      <c r="A11" s="87">
        <v>2.2000000000000002</v>
      </c>
      <c r="B11" s="116" t="s">
        <v>767</v>
      </c>
      <c r="C11" s="116" t="s">
        <v>795</v>
      </c>
      <c r="D11" s="115">
        <f>IF((Dati!E14+Dati!E17+Dati!E18)&gt;0,(Dati!G14+Dati!G17+Dati!G18)/(Dati!E14+Dati!E17+Dati!E18),0)</f>
        <v>0.93390368804908885</v>
      </c>
    </row>
    <row r="12" spans="1:4" ht="63.75" customHeight="1" x14ac:dyDescent="0.25">
      <c r="A12" s="87">
        <v>2.2999999999999998</v>
      </c>
      <c r="B12" s="116" t="s">
        <v>768</v>
      </c>
      <c r="C12" s="116" t="s">
        <v>796</v>
      </c>
      <c r="D12" s="115">
        <f>IF((Dati!$D$14+Dati!$D$17+Dati!$D$18)&gt;0,(Dati!$G$15-Dati!$G$16+Dati!$G$18)/(Dati!$D$14+Dati!$D$17+Dati!$D$18),0)</f>
        <v>0.68454242928096709</v>
      </c>
    </row>
    <row r="13" spans="1:4" ht="63.75" customHeight="1" x14ac:dyDescent="0.25">
      <c r="A13" s="87">
        <v>2.4</v>
      </c>
      <c r="B13" s="116" t="s">
        <v>769</v>
      </c>
      <c r="C13" s="116" t="s">
        <v>797</v>
      </c>
      <c r="D13" s="115">
        <f>IF((Dati!$E$14+Dati!$E$17+Dati!$E$18)&gt;0,(Dati!$G$15-Dati!$G$16+Dati!$G$18)/(Dati!$E$14+Dati!$E$17+Dati!$E$18),0)</f>
        <v>0.71629799643004621</v>
      </c>
    </row>
    <row r="14" spans="1:4" ht="38.25" customHeight="1" x14ac:dyDescent="0.25">
      <c r="A14" s="87">
        <v>2.5</v>
      </c>
      <c r="B14" s="116" t="s">
        <v>770</v>
      </c>
      <c r="C14" s="116" t="s">
        <v>798</v>
      </c>
      <c r="D14" s="115">
        <f>IF((Dati!$K$14+Dati!$K$17+Dati!$K$18)&gt;0,(Dati!$M$14+Dati!$M$17+Dati!$M$18)/(Dati!$K$14+Dati!$K$17+Dati!$K$18),0)</f>
        <v>0.80575143353432344</v>
      </c>
    </row>
    <row r="15" spans="1:4" ht="38.25" customHeight="1" x14ac:dyDescent="0.25">
      <c r="A15" s="87">
        <v>2.6</v>
      </c>
      <c r="B15" s="116" t="s">
        <v>771</v>
      </c>
      <c r="C15" s="116" t="s">
        <v>799</v>
      </c>
      <c r="D15" s="115">
        <f>IF((Dati!$L$14+Dati!$L$17+Dati!$L$18)&gt;0,(Dati!$M$14+Dati!$M$17+Dati!$M$18)/(Dati!$L$14+Dati!$L$17+Dati!$L$18),0)</f>
        <v>0.83082591013820872</v>
      </c>
    </row>
    <row r="16" spans="1:4" ht="63.75" customHeight="1" x14ac:dyDescent="0.25">
      <c r="A16" s="87">
        <v>2.7</v>
      </c>
      <c r="B16" s="116" t="s">
        <v>772</v>
      </c>
      <c r="C16" s="116" t="s">
        <v>800</v>
      </c>
      <c r="D16" s="115">
        <f>IF((Dati!$K$14+Dati!$K$17+Dati!$K$18)&gt;0,(Dati!M15-Dati!M16+Dati!M18)/(Dati!$K$14+Dati!$K$17+Dati!$K$18),0)</f>
        <v>0.61940610256236761</v>
      </c>
    </row>
    <row r="17" spans="1:4" ht="63.75" customHeight="1" x14ac:dyDescent="0.25">
      <c r="A17" s="87">
        <v>2.8</v>
      </c>
      <c r="B17" s="116" t="s">
        <v>773</v>
      </c>
      <c r="C17" s="116" t="s">
        <v>801</v>
      </c>
      <c r="D17" s="115">
        <f>IF((Dati!$L$14+Dati!$L$17+Dati!$L$18)&gt;0,(Dati!$M$15+Dati!$M$16+Dati!$M$18)/(Dati!$L$14+Dati!$L$17+Dati!$L$18),0)</f>
        <v>0.63868162995284072</v>
      </c>
    </row>
    <row r="18" spans="1:4" ht="16.5" customHeight="1" x14ac:dyDescent="0.25">
      <c r="A18" s="86">
        <v>3</v>
      </c>
      <c r="B18" s="141" t="s">
        <v>687</v>
      </c>
      <c r="C18" s="145"/>
      <c r="D18" s="93"/>
    </row>
    <row r="19" spans="1:4" ht="25.5" customHeight="1" x14ac:dyDescent="0.25">
      <c r="A19" s="87">
        <v>3.1</v>
      </c>
      <c r="B19" s="87" t="s">
        <v>688</v>
      </c>
      <c r="C19" s="116" t="s">
        <v>802</v>
      </c>
      <c r="D19" s="115">
        <f>IF(Dati!E242&gt;0,Dati!E240/(Dati!E242*365),0)</f>
        <v>0</v>
      </c>
    </row>
    <row r="20" spans="1:4" ht="25.5" customHeight="1" x14ac:dyDescent="0.25">
      <c r="A20" s="87">
        <v>3.2</v>
      </c>
      <c r="B20" s="87" t="s">
        <v>689</v>
      </c>
      <c r="C20" s="116" t="s">
        <v>720</v>
      </c>
      <c r="D20" s="115">
        <f>IF(Dati!E242&gt;0,Dati!E241/Dati!E242,0)</f>
        <v>0</v>
      </c>
    </row>
    <row r="21" spans="1:4" ht="15.75" customHeight="1" x14ac:dyDescent="0.25">
      <c r="A21" s="88">
        <v>4</v>
      </c>
      <c r="B21" s="89" t="s">
        <v>379</v>
      </c>
      <c r="C21" s="91"/>
      <c r="D21" s="115"/>
    </row>
    <row r="22" spans="1:4" ht="89.25" customHeight="1" x14ac:dyDescent="0.25">
      <c r="A22" s="87">
        <v>4.0999999999999996</v>
      </c>
      <c r="B22" s="116" t="s">
        <v>774</v>
      </c>
      <c r="C22" s="116" t="s">
        <v>803</v>
      </c>
      <c r="D22" s="115">
        <f>IF((Dati!G36-Dati!E57+Dati!G42-Dati!E11)&gt;0,((Dati!G37+Dati!G43+Dati!G42-Dati!E11)/(Dati!G36-Dati!E57+Dati!G42-Dati!E11)),0)</f>
        <v>0.34280387575758775</v>
      </c>
    </row>
    <row r="23" spans="1:4" ht="140.25" customHeight="1" x14ac:dyDescent="0.25">
      <c r="A23" s="87">
        <v>4.2</v>
      </c>
      <c r="B23" s="116" t="s">
        <v>775</v>
      </c>
      <c r="C23" s="116" t="s">
        <v>833</v>
      </c>
      <c r="D23" s="115">
        <f>IF((Dati!G37+Dati!G43+Dati!G42-Dati!E11)&gt;0,(Dati!G38+Dati!G39+Dati!G40+Dati!G41+Dati!G42-Dati!E11)/(Dati!G37+Dati!G43+Dati!G42-Dati!E11),0)</f>
        <v>0.13054186881062921</v>
      </c>
    </row>
    <row r="24" spans="1:4" ht="102" customHeight="1" x14ac:dyDescent="0.25">
      <c r="A24" s="87">
        <v>4.3</v>
      </c>
      <c r="B24" s="116" t="s">
        <v>776</v>
      </c>
      <c r="C24" s="116" t="s">
        <v>804</v>
      </c>
      <c r="D24" s="115">
        <f>IF((Dati!G37+Dati!G43+Dati!G42-Dati!E11)&gt;0,(Dati!G45+Dati!G47+Dati!G46)/(Dati!G37+Dati!G43+Dati!G42-Dati!E11),0)</f>
        <v>2.5476653664147898E-2</v>
      </c>
    </row>
    <row r="25" spans="1:4" ht="89.25" customHeight="1" x14ac:dyDescent="0.25">
      <c r="A25" s="87">
        <v>4.4000000000000004</v>
      </c>
      <c r="B25" s="116" t="s">
        <v>777</v>
      </c>
      <c r="C25" s="116" t="s">
        <v>805</v>
      </c>
      <c r="D25" s="131">
        <f>(Dati!G37+Dati!G43+Dati!G42-Dati!E11)/Dati!P76</f>
        <v>289.52030469226088</v>
      </c>
    </row>
    <row r="26" spans="1:4" ht="15.75" customHeight="1" x14ac:dyDescent="0.25">
      <c r="A26" s="88">
        <v>5</v>
      </c>
      <c r="B26" s="89" t="s">
        <v>380</v>
      </c>
      <c r="C26" s="143"/>
      <c r="D26" s="144"/>
    </row>
    <row r="27" spans="1:4" ht="63.75" customHeight="1" x14ac:dyDescent="0.25">
      <c r="A27" s="87">
        <v>5.0999999999999996</v>
      </c>
      <c r="B27" s="87" t="s">
        <v>381</v>
      </c>
      <c r="C27" s="116" t="s">
        <v>806</v>
      </c>
      <c r="D27" s="115">
        <f>IF(Dati!G36&gt;0,(Dati!G48+Dati!G49+Dati!G50)/Dati!G36,0)</f>
        <v>0.25078510034973495</v>
      </c>
    </row>
    <row r="28" spans="1:4" ht="15.75" customHeight="1" x14ac:dyDescent="0.25">
      <c r="A28" s="88">
        <v>6</v>
      </c>
      <c r="B28" s="89" t="s">
        <v>382</v>
      </c>
      <c r="C28" s="143"/>
      <c r="D28" s="144"/>
    </row>
    <row r="29" spans="1:4" ht="38.25" customHeight="1" x14ac:dyDescent="0.25">
      <c r="A29" s="87">
        <v>6.1</v>
      </c>
      <c r="B29" s="87" t="s">
        <v>690</v>
      </c>
      <c r="C29" s="116" t="s">
        <v>807</v>
      </c>
      <c r="D29" s="115">
        <f>IF((Dati!G14+Dati!G17+Dati!G18)&gt;0,Dati!G54/(Dati!G14+Dati!G17+Dati!G18),0)</f>
        <v>9.5618269599528922E-3</v>
      </c>
    </row>
    <row r="30" spans="1:4" ht="38.25" customHeight="1" x14ac:dyDescent="0.25">
      <c r="A30" s="87">
        <v>6.2</v>
      </c>
      <c r="B30" s="116" t="s">
        <v>747</v>
      </c>
      <c r="C30" s="116" t="s">
        <v>808</v>
      </c>
      <c r="D30" s="115">
        <f>IF(Dati!G54&gt;0,Dati!G55/Dati!G54,0)</f>
        <v>0</v>
      </c>
    </row>
    <row r="31" spans="1:4" ht="25.5" customHeight="1" x14ac:dyDescent="0.25">
      <c r="A31" s="87">
        <v>6.3</v>
      </c>
      <c r="B31" s="116" t="s">
        <v>778</v>
      </c>
      <c r="C31" s="116" t="s">
        <v>809</v>
      </c>
      <c r="D31" s="115">
        <f>IF(Dati!G54&gt;0,Dati!G56/Dati!G54,0)</f>
        <v>0</v>
      </c>
    </row>
    <row r="32" spans="1:4" ht="15.75" customHeight="1" x14ac:dyDescent="0.25">
      <c r="A32" s="88">
        <v>7</v>
      </c>
      <c r="B32" s="89" t="s">
        <v>383</v>
      </c>
      <c r="C32" s="143"/>
      <c r="D32" s="144"/>
    </row>
    <row r="33" spans="1:4" ht="38.25" customHeight="1" x14ac:dyDescent="0.25">
      <c r="A33" s="87">
        <v>7.1</v>
      </c>
      <c r="B33" s="116" t="s">
        <v>746</v>
      </c>
      <c r="C33" s="116" t="s">
        <v>810</v>
      </c>
      <c r="D33" s="115">
        <f>(Dati!G61+Dati!G63)/(Dati!G36+Dati!G58)</f>
        <v>0.24533663731672761</v>
      </c>
    </row>
    <row r="34" spans="1:4" ht="63.75" customHeight="1" x14ac:dyDescent="0.25">
      <c r="A34" s="87">
        <v>7.2</v>
      </c>
      <c r="B34" s="87" t="s">
        <v>691</v>
      </c>
      <c r="C34" s="116" t="s">
        <v>811</v>
      </c>
      <c r="D34" s="131">
        <f>Dati!G61/Dati!P76</f>
        <v>285.24945764777573</v>
      </c>
    </row>
    <row r="35" spans="1:4" ht="51" customHeight="1" x14ac:dyDescent="0.25">
      <c r="A35" s="87">
        <v>7.3</v>
      </c>
      <c r="B35" s="116" t="s">
        <v>779</v>
      </c>
      <c r="C35" s="116" t="s">
        <v>812</v>
      </c>
      <c r="D35" s="131">
        <f>Dati!G63/Dati!P76</f>
        <v>0</v>
      </c>
    </row>
    <row r="36" spans="1:4" ht="63.75" customHeight="1" x14ac:dyDescent="0.25">
      <c r="A36" s="87">
        <v>7.4</v>
      </c>
      <c r="B36" s="87" t="s">
        <v>692</v>
      </c>
      <c r="C36" s="116" t="s">
        <v>813</v>
      </c>
      <c r="D36" s="131">
        <f>(Dati!G61+Dati!G63)/Dati!P76</f>
        <v>285.24945764777573</v>
      </c>
    </row>
    <row r="37" spans="1:4" ht="51" customHeight="1" x14ac:dyDescent="0.25">
      <c r="A37" s="87">
        <v>7.5</v>
      </c>
      <c r="B37" s="116" t="s">
        <v>780</v>
      </c>
      <c r="C37" s="116" t="s">
        <v>814</v>
      </c>
      <c r="D37" s="124">
        <f>IF((Dati!T61+Dati!G60+Dati!T63+Dati!G62)&gt;0,Dati!E245/(Dati!T61+Dati!G60+Dati!T63+Dati!G62),0)</f>
        <v>3.3931661606752838E-3</v>
      </c>
    </row>
    <row r="38" spans="1:4" ht="51" customHeight="1" x14ac:dyDescent="0.25">
      <c r="A38" s="87">
        <v>7.6</v>
      </c>
      <c r="B38" s="116" t="s">
        <v>781</v>
      </c>
      <c r="C38" s="116" t="s">
        <v>815</v>
      </c>
      <c r="D38" s="124">
        <f>IF((Dati!T61+Dati!G60+Dati!T63+Dati!G62)&gt;0,Dati!E246/(Dati!T61+Dati!G60+Dati!T63+Dati!G62),0)</f>
        <v>0</v>
      </c>
    </row>
    <row r="39" spans="1:4" ht="89.25" customHeight="1" x14ac:dyDescent="0.25">
      <c r="A39" s="87">
        <v>7.7</v>
      </c>
      <c r="B39" s="87" t="s">
        <v>384</v>
      </c>
      <c r="C39" s="116" t="s">
        <v>763</v>
      </c>
      <c r="D39" s="124">
        <f>IF((Dati!T61+Dati!G60+Dati!T63+Dati!G62)&gt;0,(Dati!G24-Dati!G25-Dati!G26-Dati!E247)/(Dati!T61+Dati!G60+Dati!T63+Dati!G62),0)</f>
        <v>0</v>
      </c>
    </row>
    <row r="40" spans="1:4" ht="15.75" customHeight="1" x14ac:dyDescent="0.25">
      <c r="A40" s="88">
        <v>8</v>
      </c>
      <c r="B40" s="139" t="s">
        <v>693</v>
      </c>
      <c r="C40" s="140"/>
      <c r="D40" s="140"/>
    </row>
    <row r="41" spans="1:4" ht="38.25" customHeight="1" x14ac:dyDescent="0.25">
      <c r="A41" s="87">
        <v>8.1</v>
      </c>
      <c r="B41" s="116" t="s">
        <v>782</v>
      </c>
      <c r="C41" s="116" t="s">
        <v>816</v>
      </c>
      <c r="D41" s="115">
        <f>IF(Dati!O36&gt;0,Dati!N36/Dati!O36,0)</f>
        <v>0.84914845674027373</v>
      </c>
    </row>
    <row r="42" spans="1:4" ht="38.25" customHeight="1" x14ac:dyDescent="0.25">
      <c r="A42" s="87">
        <v>8.1999999999999993</v>
      </c>
      <c r="B42" s="116" t="s">
        <v>783</v>
      </c>
      <c r="C42" s="116" t="s">
        <v>817</v>
      </c>
      <c r="D42" s="115">
        <f>IF(Dati!O58&gt;0,Dati!N58/Dati!O58,0)</f>
        <v>0.60292628748007093</v>
      </c>
    </row>
    <row r="43" spans="1:4" ht="38.25" customHeight="1" x14ac:dyDescent="0.25">
      <c r="A43" s="87">
        <v>8.3000000000000007</v>
      </c>
      <c r="B43" s="116" t="s">
        <v>784</v>
      </c>
      <c r="C43" s="116" t="s">
        <v>818</v>
      </c>
      <c r="D43" s="115">
        <f>IF(Dati!O69&gt;0,Dati!N69/Dati!O69,0)</f>
        <v>0</v>
      </c>
    </row>
    <row r="44" spans="1:4" ht="38.25" customHeight="1" x14ac:dyDescent="0.25">
      <c r="A44" s="87">
        <v>8.4</v>
      </c>
      <c r="B44" s="116" t="s">
        <v>785</v>
      </c>
      <c r="C44" s="116" t="s">
        <v>819</v>
      </c>
      <c r="D44" s="115">
        <f>IF((Dati!O14+Dati!O17+Dati!O18)&gt;0,(Dati!N14+Dati!N17+Dati!N18)/(Dati!O14+Dati!O17+Dati!O18),0)</f>
        <v>0.66848499793997973</v>
      </c>
    </row>
    <row r="45" spans="1:4" ht="38.25" customHeight="1" x14ac:dyDescent="0.25">
      <c r="A45" s="87">
        <v>8.5</v>
      </c>
      <c r="B45" s="116" t="s">
        <v>786</v>
      </c>
      <c r="C45" s="116" t="s">
        <v>820</v>
      </c>
      <c r="D45" s="115">
        <f>IF(Dati!O19&gt;0,Dati!N19/Dati!O19,0)</f>
        <v>0.55209017792006754</v>
      </c>
    </row>
    <row r="46" spans="1:4" ht="38.25" customHeight="1" x14ac:dyDescent="0.25">
      <c r="A46" s="87">
        <v>8.6</v>
      </c>
      <c r="B46" s="116" t="s">
        <v>787</v>
      </c>
      <c r="C46" s="116" t="s">
        <v>821</v>
      </c>
      <c r="D46" s="115">
        <f>IF(Dati!O23&gt;0,Dati!N23/Dati!O23,0)</f>
        <v>0</v>
      </c>
    </row>
    <row r="47" spans="1:4" ht="15.75" customHeight="1" x14ac:dyDescent="0.25">
      <c r="A47" s="88">
        <v>9</v>
      </c>
      <c r="B47" s="139" t="s">
        <v>694</v>
      </c>
      <c r="C47" s="140"/>
      <c r="D47" s="140"/>
    </row>
    <row r="48" spans="1:4" ht="63.75" customHeight="1" x14ac:dyDescent="0.25">
      <c r="A48" s="87">
        <v>9.1</v>
      </c>
      <c r="B48" s="87" t="s">
        <v>695</v>
      </c>
      <c r="C48" s="116" t="s">
        <v>822</v>
      </c>
      <c r="D48" s="115">
        <f>IF((Dati!G44+Dati!G61)&gt;0,(Dati!I44+Dati!I61)/(Dati!G44+Dati!G61),0)</f>
        <v>0.64478727723433926</v>
      </c>
    </row>
    <row r="49" spans="1:4" ht="63.75" customHeight="1" x14ac:dyDescent="0.25">
      <c r="A49" s="87">
        <v>9.1999999999999993</v>
      </c>
      <c r="B49" s="116" t="s">
        <v>788</v>
      </c>
      <c r="C49" s="116" t="s">
        <v>823</v>
      </c>
      <c r="D49" s="115">
        <f>IF((Dati!F44+Dati!F61)&gt;0,(Dati!J44+Dati!J61)/(Dati!F44+Dati!F61),0)</f>
        <v>0.77016258130792037</v>
      </c>
    </row>
    <row r="50" spans="1:4" ht="204" customHeight="1" x14ac:dyDescent="0.25">
      <c r="A50" s="87">
        <v>9.3000000000000007</v>
      </c>
      <c r="B50" s="116" t="s">
        <v>789</v>
      </c>
      <c r="C50" s="116" t="s">
        <v>824</v>
      </c>
      <c r="D50" s="115">
        <f>IF((Dati!G51+Dati!G52+Dati!G53+Dati!G64+Dati!G65+Dati!G66+Dati!G67+Dati!G68)&gt;0,(Dati!I51+Dati!I52+Dati!I53+Dati!I64+Dati!I65+Dati!I66+Dati!I67+Dati!I68)/(Dati!G51+Dati!G52+Dati!G53+Dati!G64+Dati!G65+Dati!G66+Dati!G67+Dati!G68),0)</f>
        <v>0.37528492238938521</v>
      </c>
    </row>
    <row r="51" spans="1:4" ht="204" customHeight="1" x14ac:dyDescent="0.25">
      <c r="A51" s="87">
        <v>9.4</v>
      </c>
      <c r="B51" s="116" t="s">
        <v>790</v>
      </c>
      <c r="C51" s="116" t="s">
        <v>825</v>
      </c>
      <c r="D51" s="115">
        <f>IF((Dati!F51+Dati!F52+Dati!F53+Dati!F64+Dati!F65+Dati!F66+Dati!F67+Dati!F68)&gt;0,(Dati!J51+Dati!J52+Dati!J53+Dati!J64+Dati!J65+Dati!J66+Dati!J67+Dati!J68)/(Dati!F51+Dati!F52+Dati!F53+Dati!F64+Dati!F65+Dati!F66+Dati!F67+Dati!F68),0)</f>
        <v>0.97638772860810852</v>
      </c>
    </row>
    <row r="52" spans="1:4" ht="63.75" customHeight="1" x14ac:dyDescent="0.25">
      <c r="A52" s="87">
        <v>9.5</v>
      </c>
      <c r="B52" s="116" t="s">
        <v>791</v>
      </c>
      <c r="C52" s="116" t="s">
        <v>764</v>
      </c>
      <c r="D52" s="122">
        <f>Dati!E249</f>
        <v>-17</v>
      </c>
    </row>
    <row r="53" spans="1:4" ht="15.75" customHeight="1" x14ac:dyDescent="0.25">
      <c r="A53" s="89">
        <v>10</v>
      </c>
      <c r="B53" s="139" t="s">
        <v>385</v>
      </c>
      <c r="C53" s="140"/>
      <c r="D53" s="140"/>
    </row>
    <row r="54" spans="1:4" ht="25.5" customHeight="1" x14ac:dyDescent="0.25">
      <c r="A54" s="87">
        <v>10.1</v>
      </c>
      <c r="B54" s="87" t="s">
        <v>696</v>
      </c>
      <c r="C54" s="116" t="s">
        <v>729</v>
      </c>
      <c r="D54" s="115">
        <f>IF(Dati!E253&gt;0,Dati!E252/Dati!E253,0)</f>
        <v>0</v>
      </c>
    </row>
    <row r="55" spans="1:4" ht="38.25" customHeight="1" x14ac:dyDescent="0.25">
      <c r="A55" s="87">
        <v>10.199999999999999</v>
      </c>
      <c r="B55" s="87" t="s">
        <v>697</v>
      </c>
      <c r="C55" s="116" t="s">
        <v>826</v>
      </c>
      <c r="D55" s="115">
        <f>IF(Dati!E253&gt;0,(Dati!G70-Dati!E252)/Dati!E253,0)</f>
        <v>8.1868406997690962E-2</v>
      </c>
    </row>
    <row r="56" spans="1:4" ht="165.75" customHeight="1" x14ac:dyDescent="0.25">
      <c r="A56" s="87">
        <v>10.3</v>
      </c>
      <c r="B56" s="87" t="s">
        <v>386</v>
      </c>
      <c r="C56" s="116" t="s">
        <v>827</v>
      </c>
      <c r="D56" s="115">
        <f>IF((Dati!G14+Dati!G17+Dati!G18)&gt;0,((Dati!G54-Dati!G56-Dati!G55+Dati!G70-Dati!E252)-(Dati!G20+Dati!G21+Dati!G22))/(Dati!G14+Dati!G17+Dati!G18),0)</f>
        <v>3.5568072371267426E-2</v>
      </c>
    </row>
    <row r="57" spans="1:4" ht="51" customHeight="1" x14ac:dyDescent="0.25">
      <c r="A57" s="87">
        <v>10.4</v>
      </c>
      <c r="B57" s="87" t="s">
        <v>387</v>
      </c>
      <c r="C57" s="116" t="s">
        <v>744</v>
      </c>
      <c r="D57" s="131">
        <f>IF(Dati!P76&gt;0,Dati!E255/Dati!P76,0)</f>
        <v>281.8282023156612</v>
      </c>
    </row>
    <row r="58" spans="1:4" ht="15.75" customHeight="1" x14ac:dyDescent="0.25">
      <c r="A58" s="89">
        <v>11</v>
      </c>
      <c r="B58" s="139" t="s">
        <v>698</v>
      </c>
      <c r="C58" s="140"/>
      <c r="D58" s="140"/>
    </row>
    <row r="59" spans="1:4" ht="25.5" customHeight="1" x14ac:dyDescent="0.25">
      <c r="A59" s="87">
        <v>11.1</v>
      </c>
      <c r="B59" s="87" t="s">
        <v>699</v>
      </c>
      <c r="C59" s="90" t="s">
        <v>700</v>
      </c>
      <c r="D59" s="115">
        <f>IF(Dati!$D$9&gt;0,Dati!D5/Dati!$D$9,0)</f>
        <v>0.45687154038308725</v>
      </c>
    </row>
    <row r="60" spans="1:4" ht="25.5" customHeight="1" x14ac:dyDescent="0.25">
      <c r="A60" s="87">
        <v>11.2</v>
      </c>
      <c r="B60" s="87" t="s">
        <v>701</v>
      </c>
      <c r="C60" s="90" t="s">
        <v>702</v>
      </c>
      <c r="D60" s="115">
        <f>IF(Dati!$D$9&gt;0,Dati!D6/Dati!$D$9,0)</f>
        <v>8.4140465623448474E-3</v>
      </c>
    </row>
    <row r="61" spans="1:4" ht="25.5" customHeight="1" x14ac:dyDescent="0.25">
      <c r="A61" s="87">
        <v>11.3</v>
      </c>
      <c r="B61" s="87" t="s">
        <v>703</v>
      </c>
      <c r="C61" s="90" t="s">
        <v>704</v>
      </c>
      <c r="D61" s="115">
        <f>IF(Dati!$D$9&gt;0,Dati!D7/Dati!$D$9,0)</f>
        <v>0.36633920336420567</v>
      </c>
    </row>
    <row r="62" spans="1:4" ht="25.5" customHeight="1" x14ac:dyDescent="0.25">
      <c r="A62" s="87">
        <v>11.4</v>
      </c>
      <c r="B62" s="87" t="s">
        <v>705</v>
      </c>
      <c r="C62" s="90" t="s">
        <v>706</v>
      </c>
      <c r="D62" s="115">
        <f>IF(Dati!$D$9&gt;0,Dati!D8/Dati!$D$9,0)</f>
        <v>0.16837520969036229</v>
      </c>
    </row>
    <row r="63" spans="1:4" ht="15.75" customHeight="1" x14ac:dyDescent="0.25">
      <c r="A63" s="89">
        <v>12</v>
      </c>
      <c r="B63" s="139" t="s">
        <v>707</v>
      </c>
      <c r="C63" s="140"/>
      <c r="D63" s="140"/>
    </row>
    <row r="64" spans="1:4" ht="38.25" customHeight="1" x14ac:dyDescent="0.25">
      <c r="A64" s="87">
        <v>12.1</v>
      </c>
      <c r="B64" s="87" t="s">
        <v>708</v>
      </c>
      <c r="C64" s="116" t="s">
        <v>828</v>
      </c>
      <c r="D64" s="115">
        <f>IF(Dati!S34&gt;0,(Dati!S34-Dati!E34)/Dati!S34,0)</f>
        <v>0</v>
      </c>
    </row>
    <row r="65" spans="1:4" ht="38.25" customHeight="1" x14ac:dyDescent="0.25">
      <c r="A65" s="87">
        <v>12.2</v>
      </c>
      <c r="B65" s="116" t="s">
        <v>792</v>
      </c>
      <c r="C65" s="116" t="s">
        <v>829</v>
      </c>
      <c r="D65" s="115">
        <f>IF(Dati!S34&gt;0,(Dati!E34-Dati!S34)/Dati!S34,0)</f>
        <v>0</v>
      </c>
    </row>
    <row r="66" spans="1:4" ht="15" customHeight="1" x14ac:dyDescent="0.25">
      <c r="A66" s="87">
        <v>12.3</v>
      </c>
      <c r="B66" s="87" t="s">
        <v>709</v>
      </c>
      <c r="C66" s="87" t="s">
        <v>710</v>
      </c>
      <c r="D66" s="115">
        <f>IF(Dati!E258&gt;0,Dati!E34/Dati!E258,0)</f>
        <v>0</v>
      </c>
    </row>
    <row r="67" spans="1:4" ht="51" customHeight="1" x14ac:dyDescent="0.25">
      <c r="A67" s="87">
        <v>12.4</v>
      </c>
      <c r="B67" s="116" t="s">
        <v>793</v>
      </c>
      <c r="C67" s="116" t="s">
        <v>845</v>
      </c>
      <c r="D67" s="115">
        <f>Dati!E34/(Dati!G14+Dati!G17+Dati!G18+Dati!G29+Dati!G30+Dati!G31)</f>
        <v>0</v>
      </c>
    </row>
    <row r="68" spans="1:4" ht="15.75" customHeight="1" x14ac:dyDescent="0.25">
      <c r="A68" s="89">
        <v>13</v>
      </c>
      <c r="B68" s="139" t="s">
        <v>711</v>
      </c>
      <c r="C68" s="140"/>
      <c r="D68" s="140"/>
    </row>
    <row r="69" spans="1:4" ht="25.5" customHeight="1" x14ac:dyDescent="0.25">
      <c r="A69" s="87">
        <v>13.1</v>
      </c>
      <c r="B69" s="87" t="s">
        <v>712</v>
      </c>
      <c r="C69" s="116" t="s">
        <v>734</v>
      </c>
      <c r="D69" s="115">
        <f>Dati!E261/(Dati!G36+Dati!G58)</f>
        <v>0</v>
      </c>
    </row>
    <row r="70" spans="1:4" ht="38.25" customHeight="1" x14ac:dyDescent="0.25">
      <c r="A70" s="87">
        <v>13.2</v>
      </c>
      <c r="B70" s="87" t="s">
        <v>713</v>
      </c>
      <c r="C70" s="116" t="s">
        <v>736</v>
      </c>
      <c r="D70" s="115">
        <f>Dati!E264/(Dati!G14+Dati!G17+Dati!G18)</f>
        <v>0</v>
      </c>
    </row>
    <row r="71" spans="1:4" ht="38.25" customHeight="1" x14ac:dyDescent="0.25">
      <c r="A71" s="87">
        <v>13.3</v>
      </c>
      <c r="B71" s="87" t="s">
        <v>714</v>
      </c>
      <c r="C71" s="116" t="s">
        <v>738</v>
      </c>
      <c r="D71" s="115">
        <f>Dati!E267/(Dati!G14+Dati!G17+Dati!G18)</f>
        <v>0</v>
      </c>
    </row>
    <row r="72" spans="1:4" ht="16.5" customHeight="1" x14ac:dyDescent="0.25">
      <c r="A72" s="141" t="s">
        <v>715</v>
      </c>
      <c r="B72" s="142"/>
      <c r="C72" s="142"/>
      <c r="D72" s="142"/>
    </row>
    <row r="73" spans="1:4" ht="102" customHeight="1" x14ac:dyDescent="0.25">
      <c r="A73" s="87">
        <v>14.1</v>
      </c>
      <c r="B73" s="87" t="s">
        <v>388</v>
      </c>
      <c r="C73" s="116" t="s">
        <v>830</v>
      </c>
      <c r="D73" s="115">
        <f>IF((Dati!E10+Dati!E12)&gt;0,(Dati!E10+Dati!E12-Dati!E13)/(Dati!E10+Dati!E12),0)</f>
        <v>0.82932887363830143</v>
      </c>
    </row>
    <row r="74" spans="1:4" ht="15.75" customHeight="1" x14ac:dyDescent="0.25">
      <c r="A74" s="89">
        <v>15</v>
      </c>
      <c r="B74" s="139" t="s">
        <v>389</v>
      </c>
      <c r="C74" s="140"/>
      <c r="D74" s="140"/>
    </row>
    <row r="75" spans="1:4" ht="51" customHeight="1" x14ac:dyDescent="0.25">
      <c r="A75" s="87">
        <v>15.1</v>
      </c>
      <c r="B75" s="87" t="s">
        <v>390</v>
      </c>
      <c r="C75" s="116" t="s">
        <v>831</v>
      </c>
      <c r="D75" s="115">
        <f>IF((Dati!G14+Dati!G17+Dati!G18)&gt;0,(Dati!G27-Dati!G28)/(Dati!G14+Dati!G17+Dati!G18),0)</f>
        <v>0.18447689493325883</v>
      </c>
    </row>
    <row r="76" spans="1:4" ht="51" customHeight="1" x14ac:dyDescent="0.25">
      <c r="A76" s="87">
        <v>15.2</v>
      </c>
      <c r="B76" s="87" t="s">
        <v>391</v>
      </c>
      <c r="C76" s="116" t="s">
        <v>832</v>
      </c>
      <c r="D76" s="115">
        <f>(Dati!G71-Dati!G72)/Dati!G36</f>
        <v>0.20316294366074972</v>
      </c>
    </row>
  </sheetData>
  <mergeCells count="18">
    <mergeCell ref="A5:D5"/>
    <mergeCell ref="A4:D4"/>
    <mergeCell ref="A3:D3"/>
    <mergeCell ref="B9:C9"/>
    <mergeCell ref="A6:B6"/>
    <mergeCell ref="B7:D7"/>
    <mergeCell ref="C28:D28"/>
    <mergeCell ref="C26:D26"/>
    <mergeCell ref="B18:C18"/>
    <mergeCell ref="B53:D53"/>
    <mergeCell ref="B47:D47"/>
    <mergeCell ref="B40:D40"/>
    <mergeCell ref="B74:D74"/>
    <mergeCell ref="A72:D72"/>
    <mergeCell ref="B68:D68"/>
    <mergeCell ref="B63:D63"/>
    <mergeCell ref="B58:D58"/>
    <mergeCell ref="C32:D32"/>
  </mergeCells>
  <pageMargins left="0.25" right="0.25" top="0.75" bottom="0.75" header="0.3" footer="0.3"/>
  <pageSetup paperSize="9" scale="84" fitToHeight="0" orientation="portrait" r:id="rId1"/>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sheetPr>
    <pageSetUpPr fitToPage="1"/>
  </sheetPr>
  <dimension ref="A1:J57"/>
  <sheetViews>
    <sheetView topLeftCell="A28" workbookViewId="0">
      <selection activeCell="F40" sqref="F40"/>
    </sheetView>
  </sheetViews>
  <sheetFormatPr defaultRowHeight="15" x14ac:dyDescent="0.25"/>
  <cols>
    <col min="1" max="1" width="12.42578125" style="30" customWidth="1"/>
    <col min="2" max="2" width="53.28515625" style="38" customWidth="1"/>
    <col min="3" max="10" width="11.7109375" style="39" customWidth="1"/>
  </cols>
  <sheetData>
    <row r="1" spans="1:10" s="30" customFormat="1" ht="12.75" customHeight="1" x14ac:dyDescent="0.2">
      <c r="A1" s="28" t="str">
        <f>CONCATENATE("Denominazione Ente: ",Dati!D233," - ",Dati!D234)</f>
        <v>Denominazione Ente: COMUNE DI CARPEGNA - PROVINCIA DI PESARO E URBINO</v>
      </c>
      <c r="B1" s="29"/>
      <c r="C1" s="29"/>
      <c r="D1" s="29"/>
      <c r="E1" s="29"/>
      <c r="F1" s="29"/>
    </row>
    <row r="2" spans="1:10" s="30" customFormat="1" ht="12.75" customHeight="1" x14ac:dyDescent="0.2">
      <c r="A2" s="28"/>
      <c r="B2" s="31"/>
      <c r="D2" s="32"/>
      <c r="F2" s="33"/>
      <c r="I2" s="151" t="s">
        <v>666</v>
      </c>
      <c r="J2" s="151"/>
    </row>
    <row r="3" spans="1:10" s="30" customFormat="1" ht="18" customHeight="1" x14ac:dyDescent="0.2">
      <c r="A3" s="148" t="s">
        <v>376</v>
      </c>
      <c r="B3" s="148"/>
      <c r="C3" s="148"/>
      <c r="D3" s="148"/>
      <c r="E3" s="148"/>
      <c r="F3" s="148"/>
      <c r="G3" s="148"/>
      <c r="H3" s="148"/>
      <c r="I3" s="148"/>
      <c r="J3" s="148"/>
    </row>
    <row r="4" spans="1:10" s="30" customFormat="1" ht="15" customHeight="1" x14ac:dyDescent="0.2">
      <c r="A4" s="147" t="s">
        <v>660</v>
      </c>
      <c r="B4" s="147"/>
      <c r="C4" s="147"/>
      <c r="D4" s="147"/>
      <c r="E4" s="147"/>
      <c r="F4" s="147"/>
      <c r="G4" s="147"/>
      <c r="H4" s="147"/>
      <c r="I4" s="147"/>
      <c r="J4" s="147"/>
    </row>
    <row r="5" spans="1:10" s="30" customFormat="1" ht="15" customHeight="1" x14ac:dyDescent="0.2">
      <c r="A5" s="160" t="str">
        <f>CONCATENATE("Rendiconto esercizio ",Dati!D235)</f>
        <v>Rendiconto esercizio 2022</v>
      </c>
      <c r="B5" s="160"/>
      <c r="C5" s="160"/>
      <c r="D5" s="160"/>
      <c r="E5" s="160"/>
      <c r="F5" s="160"/>
      <c r="G5" s="160"/>
      <c r="H5" s="160"/>
      <c r="I5" s="160"/>
      <c r="J5" s="160"/>
    </row>
    <row r="6" spans="1:10" ht="15" customHeight="1" x14ac:dyDescent="0.25">
      <c r="A6" s="156" t="s">
        <v>392</v>
      </c>
      <c r="B6" s="158" t="s">
        <v>654</v>
      </c>
      <c r="C6" s="152" t="s">
        <v>655</v>
      </c>
      <c r="D6" s="153"/>
      <c r="E6" s="154"/>
      <c r="F6" s="152" t="s">
        <v>664</v>
      </c>
      <c r="G6" s="153"/>
      <c r="H6" s="153"/>
      <c r="I6" s="153"/>
      <c r="J6" s="154"/>
    </row>
    <row r="7" spans="1:10" ht="90" customHeight="1" x14ac:dyDescent="0.25">
      <c r="A7" s="157" t="s">
        <v>392</v>
      </c>
      <c r="B7" s="159" t="s">
        <v>393</v>
      </c>
      <c r="C7" s="81" t="s">
        <v>656</v>
      </c>
      <c r="D7" s="81" t="s">
        <v>657</v>
      </c>
      <c r="E7" s="81" t="s">
        <v>658</v>
      </c>
      <c r="F7" s="82" t="s">
        <v>659</v>
      </c>
      <c r="G7" s="81" t="s">
        <v>834</v>
      </c>
      <c r="H7" s="82" t="s">
        <v>661</v>
      </c>
      <c r="I7" s="82" t="s">
        <v>662</v>
      </c>
      <c r="J7" s="82" t="s">
        <v>663</v>
      </c>
    </row>
    <row r="8" spans="1:10" s="45" customFormat="1" ht="27" customHeight="1" x14ac:dyDescent="0.25">
      <c r="A8" s="70" t="s">
        <v>474</v>
      </c>
      <c r="B8" s="44" t="s">
        <v>475</v>
      </c>
      <c r="C8" s="43"/>
      <c r="D8" s="43"/>
      <c r="E8" s="43"/>
      <c r="F8" s="43"/>
      <c r="G8" s="43"/>
      <c r="H8" s="43"/>
      <c r="I8" s="43"/>
      <c r="J8" s="43"/>
    </row>
    <row r="9" spans="1:10" s="45" customFormat="1" ht="27" customHeight="1" x14ac:dyDescent="0.25">
      <c r="A9" s="46" t="s">
        <v>476</v>
      </c>
      <c r="B9" s="47" t="s">
        <v>444</v>
      </c>
      <c r="C9" s="43">
        <f>IF(Dati!$D$121&gt;0,(Dati!D83/Dati!$D$121),0)</f>
        <v>0.1167726657135376</v>
      </c>
      <c r="D9" s="43">
        <f>IF(Dati!$E$121&gt;0,(Dati!E83/Dati!$E$121),0)</f>
        <v>0.13709677705506815</v>
      </c>
      <c r="E9" s="43">
        <f>IF(Dati!$F$121&gt;0,(Dati!F83/Dati!$F$121),0)</f>
        <v>0.45796568652332875</v>
      </c>
      <c r="F9" s="43">
        <f>IF((Dati!$D83+Dati!$H83)&gt;0,Dati!G83/(Dati!$D83+Dati!$H83),0)</f>
        <v>1</v>
      </c>
      <c r="G9" s="43">
        <f>IF((Dati!$E83+Dati!$L83)&gt;0,Dati!I83/(Dati!$E83+Dati!$L83),0)</f>
        <v>1</v>
      </c>
      <c r="H9" s="43">
        <f>IF((Dati!$F83+Dati!$L83)&gt;0,(Dati!J83+Dati!K83)/(Dati!$F83+Dati!$L83),0)</f>
        <v>0.89867665899108951</v>
      </c>
      <c r="I9" s="43">
        <f>IF(Dati!$F83&gt;0,(Dati!J83/Dati!$F83),0)</f>
        <v>0.92847431149504212</v>
      </c>
      <c r="J9" s="43">
        <f>IF(Dati!$L83&gt;0,(Dati!K83/Dati!$L83),0)</f>
        <v>0.50716666698119561</v>
      </c>
    </row>
    <row r="10" spans="1:10" s="45" customFormat="1" ht="27" customHeight="1" x14ac:dyDescent="0.25">
      <c r="A10" s="46" t="s">
        <v>477</v>
      </c>
      <c r="B10" s="47" t="s">
        <v>445</v>
      </c>
      <c r="C10" s="43">
        <f>IF(Dati!$D$121&gt;0,(Dati!D84/Dati!$D$121),0)</f>
        <v>0</v>
      </c>
      <c r="D10" s="43">
        <f>IF(Dati!$E$121&gt;0,(Dati!E84/Dati!$E$121),0)</f>
        <v>0</v>
      </c>
      <c r="E10" s="43">
        <f>IF(Dati!$F$121&gt;0,(Dati!F84/Dati!$F$121),0)</f>
        <v>0</v>
      </c>
      <c r="F10" s="43">
        <f>IF((Dati!$D84+Dati!$H84)&gt;0,Dati!G84/(Dati!$D84+Dati!$H84),0)</f>
        <v>0</v>
      </c>
      <c r="G10" s="43">
        <f>IF((Dati!$E84+Dati!$L84)&gt;0,Dati!I84/(Dati!$E84+Dati!$L84),0)</f>
        <v>0</v>
      </c>
      <c r="H10" s="43">
        <f>IF((Dati!$F84+Dati!$L84)&gt;0,(Dati!J84+Dati!K84)/(Dati!$F84+Dati!$L84),0)</f>
        <v>0</v>
      </c>
      <c r="I10" s="43">
        <f>IF(Dati!$F84&gt;0,(Dati!J84/Dati!$F84),0)</f>
        <v>0</v>
      </c>
      <c r="J10" s="43">
        <f>IF(Dati!$L84&gt;0,(Dati!K84/Dati!$L84),0)</f>
        <v>0</v>
      </c>
    </row>
    <row r="11" spans="1:10" s="45" customFormat="1" ht="27" customHeight="1" x14ac:dyDescent="0.25">
      <c r="A11" s="46" t="s">
        <v>478</v>
      </c>
      <c r="B11" s="47" t="s">
        <v>446</v>
      </c>
      <c r="C11" s="43">
        <f>IF(Dati!$D$121&gt;0,(Dati!D85/Dati!$D$121),0)</f>
        <v>1.8488480143997937E-2</v>
      </c>
      <c r="D11" s="43">
        <f>IF(Dati!$E$121&gt;0,(Dati!E85/Dati!$E$121),0)</f>
        <v>2.2990221098733131E-2</v>
      </c>
      <c r="E11" s="43">
        <f>IF(Dati!$F$121&gt;0,(Dati!F85/Dati!$F$121),0)</f>
        <v>7.6715156485667221E-2</v>
      </c>
      <c r="F11" s="43">
        <f>IF((Dati!$D85+Dati!$H85)&gt;0,Dati!G85/(Dati!$D85+Dati!$H85),0)</f>
        <v>0.99471065457809338</v>
      </c>
      <c r="G11" s="43">
        <f>IF((Dati!$E85+Dati!$L85)&gt;0,Dati!I85/(Dati!$E85+Dati!$L85),0)</f>
        <v>1</v>
      </c>
      <c r="H11" s="43">
        <f>IF((Dati!$F85+Dati!$L85)&gt;0,(Dati!J85+Dati!K85)/(Dati!$F85+Dati!$L85),0)</f>
        <v>0.99097334026304229</v>
      </c>
      <c r="I11" s="43">
        <f>IF(Dati!$F85&gt;0,(Dati!J85/Dati!$F85),0)</f>
        <v>0.99067461744255481</v>
      </c>
      <c r="J11" s="43">
        <f>IF(Dati!$L85&gt;0,(Dati!K85/Dati!$L85),0)</f>
        <v>1</v>
      </c>
    </row>
    <row r="12" spans="1:10" s="45" customFormat="1" ht="27" customHeight="1" x14ac:dyDescent="0.25">
      <c r="A12" s="46" t="s">
        <v>479</v>
      </c>
      <c r="B12" s="47" t="s">
        <v>447</v>
      </c>
      <c r="C12" s="43">
        <f>IF(Dati!$D$121&gt;0,(Dati!D86/Dati!$D$121),0)</f>
        <v>0</v>
      </c>
      <c r="D12" s="43">
        <f>IF(Dati!$E$121&gt;0,(Dati!E86/Dati!$E$121),0)</f>
        <v>0</v>
      </c>
      <c r="E12" s="43">
        <f>IF(Dati!$F$121&gt;0,(Dati!F86/Dati!$F$121),0)</f>
        <v>0</v>
      </c>
      <c r="F12" s="43">
        <f>IF((Dati!$D86+Dati!$H86)&gt;0,Dati!G86/(Dati!$D86+Dati!$H86),0)</f>
        <v>0</v>
      </c>
      <c r="G12" s="43">
        <f>IF((Dati!$E86+Dati!$L86)&gt;0,Dati!I86/(Dati!$E86+Dati!$L86),0)</f>
        <v>0</v>
      </c>
      <c r="H12" s="43">
        <f>IF((Dati!$F86+Dati!$L86)&gt;0,(Dati!J86+Dati!K86)/(Dati!$F86+Dati!$L86),0)</f>
        <v>0</v>
      </c>
      <c r="I12" s="43">
        <f>IF(Dati!$F86&gt;0,(Dati!J86/Dati!$F86),0)</f>
        <v>0</v>
      </c>
      <c r="J12" s="43">
        <f>IF(Dati!$L86&gt;0,(Dati!K86/Dati!$L86),0)</f>
        <v>0</v>
      </c>
    </row>
    <row r="13" spans="1:10" s="45" customFormat="1" ht="27" customHeight="1" x14ac:dyDescent="0.25">
      <c r="A13" s="48" t="s">
        <v>480</v>
      </c>
      <c r="B13" s="49" t="s">
        <v>481</v>
      </c>
      <c r="C13" s="43">
        <f>IF(Dati!$D$121&gt;0,(Dati!D87/Dati!$D$121),0)</f>
        <v>0.13526114585753551</v>
      </c>
      <c r="D13" s="43">
        <f>IF(Dati!$E$121&gt;0,(Dati!E87/Dati!$E$121),0)</f>
        <v>0.16008699815380129</v>
      </c>
      <c r="E13" s="43">
        <f>IF(Dati!$F$121&gt;0,(Dati!F87/Dati!$F$121),0)</f>
        <v>0.53468084300899599</v>
      </c>
      <c r="F13" s="43">
        <f>IF((Dati!$D87+Dati!$H87)&gt;0,Dati!G87/(Dati!$D87+Dati!$H87),0)</f>
        <v>0.99930118820364988</v>
      </c>
      <c r="G13" s="43">
        <f>IF((Dati!$E87+Dati!$L87)&gt;0,Dati!I87/(Dati!$E87+Dati!$L87),0)</f>
        <v>1</v>
      </c>
      <c r="H13" s="43">
        <f>IF((Dati!$F87+Dati!$L87)&gt;0,(Dati!J87+Dati!K87)/(Dati!$F87+Dati!$L87),0)</f>
        <v>0.91146321968031518</v>
      </c>
      <c r="I13" s="43">
        <f>IF(Dati!$F87&gt;0,(Dati!J87/Dati!$F87),0)</f>
        <v>0.93739871240936379</v>
      </c>
      <c r="J13" s="43">
        <f>IF(Dati!$L87&gt;0,(Dati!K87/Dati!$L87),0)</f>
        <v>0.54062596381282302</v>
      </c>
    </row>
    <row r="14" spans="1:10" s="45" customFormat="1" ht="27" customHeight="1" x14ac:dyDescent="0.25">
      <c r="A14" s="70" t="s">
        <v>482</v>
      </c>
      <c r="B14" s="49" t="s">
        <v>483</v>
      </c>
      <c r="C14" s="43"/>
      <c r="D14" s="43"/>
      <c r="E14" s="43"/>
      <c r="F14" s="43"/>
      <c r="G14" s="43"/>
      <c r="H14" s="65"/>
      <c r="I14" s="65"/>
      <c r="J14" s="65"/>
    </row>
    <row r="15" spans="1:10" s="45" customFormat="1" ht="27" customHeight="1" x14ac:dyDescent="0.25">
      <c r="A15" s="46" t="s">
        <v>484</v>
      </c>
      <c r="B15" s="47" t="s">
        <v>448</v>
      </c>
      <c r="C15" s="43">
        <f>IF(Dati!$D$121&gt;0,(Dati!D88/Dati!$D$121),0)</f>
        <v>3.8030275694755297E-2</v>
      </c>
      <c r="D15" s="43">
        <f>IF(Dati!$E$121&gt;0,(Dati!E88/Dati!$E$121),0)</f>
        <v>2.8036073542480701E-2</v>
      </c>
      <c r="E15" s="43">
        <f>IF(Dati!$F$121&gt;0,(Dati!F88/Dati!$F$121),0)</f>
        <v>7.5387715683805576E-2</v>
      </c>
      <c r="F15" s="43">
        <f>IF((Dati!$D88+Dati!$H88)&gt;0,Dati!G88/(Dati!$D88+Dati!$H88),0)</f>
        <v>0.94033750735118715</v>
      </c>
      <c r="G15" s="43">
        <f>IF((Dati!$E88+Dati!$L88)&gt;0,Dati!I88/(Dati!$E88+Dati!$L88),0)</f>
        <v>1</v>
      </c>
      <c r="H15" s="43">
        <f>IF((Dati!$F88+Dati!$L88)&gt;0,(Dati!J88+Dati!K88)/(Dati!$F88+Dati!$L88),0)</f>
        <v>0.72047401573417791</v>
      </c>
      <c r="I15" s="43">
        <f>IF(Dati!$F88&gt;0,(Dati!J88/Dati!$F88),0)</f>
        <v>0.82544643160972375</v>
      </c>
      <c r="J15" s="43">
        <f>IF(Dati!$L88&gt;0,(Dati!K88/Dati!$L88),0)</f>
        <v>0.14874610792253989</v>
      </c>
    </row>
    <row r="16" spans="1:10" s="45" customFormat="1" ht="27" customHeight="1" x14ac:dyDescent="0.25">
      <c r="A16" s="46" t="s">
        <v>485</v>
      </c>
      <c r="B16" s="47" t="s">
        <v>449</v>
      </c>
      <c r="C16" s="43">
        <f>IF(Dati!$D$121&gt;0,(Dati!D89/Dati!$D$121),0)</f>
        <v>0</v>
      </c>
      <c r="D16" s="43">
        <f>IF(Dati!$E$121&gt;0,(Dati!E89/Dati!$E$121),0)</f>
        <v>0</v>
      </c>
      <c r="E16" s="43">
        <f>IF(Dati!$F$121&gt;0,(Dati!F89/Dati!$F$121),0)</f>
        <v>0</v>
      </c>
      <c r="F16" s="43">
        <f>IF((Dati!$D89+Dati!$H89)&gt;0,Dati!G89/(Dati!$D89+Dati!$H89),0)</f>
        <v>0</v>
      </c>
      <c r="G16" s="43">
        <f>IF((Dati!$E89+Dati!$L89)&gt;0,Dati!I89/(Dati!$E89+Dati!$L89),0)</f>
        <v>0</v>
      </c>
      <c r="H16" s="43">
        <f>IF((Dati!$F89+Dati!$L89)&gt;0,(Dati!J89+Dati!K89)/(Dati!$F89+Dati!$L89),0)</f>
        <v>0</v>
      </c>
      <c r="I16" s="43">
        <f>IF(Dati!$F89&gt;0,(Dati!J89/Dati!$F89),0)</f>
        <v>0</v>
      </c>
      <c r="J16" s="43">
        <f>IF(Dati!$L89&gt;0,(Dati!K89/Dati!$L89),0)</f>
        <v>0</v>
      </c>
    </row>
    <row r="17" spans="1:10" s="45" customFormat="1" ht="27" customHeight="1" x14ac:dyDescent="0.25">
      <c r="A17" s="46" t="s">
        <v>486</v>
      </c>
      <c r="B17" s="47" t="s">
        <v>450</v>
      </c>
      <c r="C17" s="43">
        <f>IF(Dati!$D$121&gt;0,(Dati!D90/Dati!$D$121),0)</f>
        <v>2.0656740285720037E-3</v>
      </c>
      <c r="D17" s="43">
        <f>IF(Dati!$E$121&gt;0,(Dati!E90/Dati!$E$121),0)</f>
        <v>3.3512890109405305E-3</v>
      </c>
      <c r="E17" s="43">
        <f>IF(Dati!$F$121&gt;0,(Dati!F90/Dati!$F$121),0)</f>
        <v>9.9242213714684554E-3</v>
      </c>
      <c r="F17" s="43">
        <f>IF((Dati!$D90+Dati!$H90)&gt;0,Dati!G90/(Dati!$D90+Dati!$H90),0)</f>
        <v>1</v>
      </c>
      <c r="G17" s="43">
        <f>IF((Dati!$E90+Dati!$L90)&gt;0,Dati!I90/(Dati!$E90+Dati!$L90),0)</f>
        <v>1</v>
      </c>
      <c r="H17" s="43">
        <f>IF((Dati!$F90+Dati!$L90)&gt;0,(Dati!J90+Dati!K90)/(Dati!$F90+Dati!$L90),0)</f>
        <v>1</v>
      </c>
      <c r="I17" s="43">
        <f>IF(Dati!$F90&gt;0,(Dati!J90/Dati!$F90),0)</f>
        <v>1</v>
      </c>
      <c r="J17" s="43">
        <f>IF(Dati!$L90&gt;0,(Dati!K90/Dati!$L90),0)</f>
        <v>1</v>
      </c>
    </row>
    <row r="18" spans="1:10" s="45" customFormat="1" ht="27" customHeight="1" x14ac:dyDescent="0.25">
      <c r="A18" s="46" t="s">
        <v>487</v>
      </c>
      <c r="B18" s="47" t="s">
        <v>451</v>
      </c>
      <c r="C18" s="43">
        <f>IF(Dati!$D$121&gt;0,(Dati!D91/Dati!$D$121),0)</f>
        <v>0</v>
      </c>
      <c r="D18" s="43">
        <f>IF(Dati!$E$121&gt;0,(Dati!E91/Dati!$E$121),0)</f>
        <v>0</v>
      </c>
      <c r="E18" s="43">
        <f>IF(Dati!$F$121&gt;0,(Dati!F91/Dati!$F$121),0)</f>
        <v>0</v>
      </c>
      <c r="F18" s="43">
        <f>IF((Dati!$D91+Dati!$H91)&gt;0,Dati!G91/(Dati!$D91+Dati!$H91),0)</f>
        <v>0</v>
      </c>
      <c r="G18" s="43">
        <f>IF((Dati!$E91+Dati!$L91)&gt;0,Dati!I91/(Dati!$E91+Dati!$L91),0)</f>
        <v>0</v>
      </c>
      <c r="H18" s="43">
        <f>IF((Dati!$F91+Dati!$L91)&gt;0,(Dati!J91+Dati!K91)/(Dati!$F91+Dati!$L91),0)</f>
        <v>0</v>
      </c>
      <c r="I18" s="43">
        <f>IF(Dati!$F91&gt;0,(Dati!J91/Dati!$F91),0)</f>
        <v>0</v>
      </c>
      <c r="J18" s="43">
        <f>IF(Dati!$L91&gt;0,(Dati!K91/Dati!$L91),0)</f>
        <v>0</v>
      </c>
    </row>
    <row r="19" spans="1:10" s="45" customFormat="1" ht="27" customHeight="1" x14ac:dyDescent="0.25">
      <c r="A19" s="46" t="s">
        <v>488</v>
      </c>
      <c r="B19" s="47" t="s">
        <v>452</v>
      </c>
      <c r="C19" s="43">
        <f>IF(Dati!$D$121&gt;0,(Dati!D92/Dati!$D$121),0)</f>
        <v>0</v>
      </c>
      <c r="D19" s="43">
        <f>IF(Dati!$E$121&gt;0,(Dati!E92/Dati!$E$121),0)</f>
        <v>0</v>
      </c>
      <c r="E19" s="43">
        <f>IF(Dati!$F$121&gt;0,(Dati!F92/Dati!$F$121),0)</f>
        <v>0</v>
      </c>
      <c r="F19" s="43">
        <f>IF((Dati!$D92+Dati!$H92)&gt;0,Dati!G92/(Dati!$D92+Dati!$H92),0)</f>
        <v>0</v>
      </c>
      <c r="G19" s="43">
        <f>IF((Dati!$E92+Dati!$L92)&gt;0,Dati!I92/(Dati!$E92+Dati!$L92),0)</f>
        <v>0</v>
      </c>
      <c r="H19" s="43">
        <f>IF((Dati!$F92+Dati!$L92)&gt;0,(Dati!J92+Dati!K92)/(Dati!$F92+Dati!$L92),0)</f>
        <v>0</v>
      </c>
      <c r="I19" s="43">
        <f>IF(Dati!$F92&gt;0,(Dati!J92/Dati!$F92),0)</f>
        <v>0</v>
      </c>
      <c r="J19" s="43">
        <f>IF(Dati!$L92&gt;0,(Dati!K92/Dati!$L92),0)</f>
        <v>0</v>
      </c>
    </row>
    <row r="20" spans="1:10" s="45" customFormat="1" ht="27" customHeight="1" x14ac:dyDescent="0.25">
      <c r="A20" s="48" t="s">
        <v>489</v>
      </c>
      <c r="B20" s="49" t="s">
        <v>490</v>
      </c>
      <c r="C20" s="43">
        <f>IF(Dati!$D$121&gt;0,(Dati!D93/Dati!$D$121),0)</f>
        <v>4.00959497233273E-2</v>
      </c>
      <c r="D20" s="43">
        <f>IF(Dati!$E$121&gt;0,(Dati!E93/Dati!$E$121),0)</f>
        <v>3.1387362553421227E-2</v>
      </c>
      <c r="E20" s="43">
        <f>IF(Dati!$F$121&gt;0,(Dati!F93/Dati!$F$121),0)</f>
        <v>8.531193705527404E-2</v>
      </c>
      <c r="F20" s="43">
        <f>IF((Dati!$D93+Dati!$H93)&gt;0,Dati!G93/(Dati!$D93+Dati!$H93),0)</f>
        <v>0.9439915733779275</v>
      </c>
      <c r="G20" s="43">
        <f>IF((Dati!$E93+Dati!$L93)&gt;0,Dati!I93/(Dati!$E93+Dati!$L93),0)</f>
        <v>1</v>
      </c>
      <c r="H20" s="43">
        <f>IF((Dati!$F93+Dati!$L93)&gt;0,(Dati!J93+Dati!K93)/(Dati!$F93+Dati!$L93),0)</f>
        <v>0.75467935234577832</v>
      </c>
      <c r="I20" s="43">
        <f>IF(Dati!$F93&gt;0,(Dati!J93/Dati!$F93),0)</f>
        <v>0.84575201033269287</v>
      </c>
      <c r="J20" s="43">
        <f>IF(Dati!$L93&gt;0,(Dati!K93/Dati!$L93),0)</f>
        <v>0.27972888785474637</v>
      </c>
    </row>
    <row r="21" spans="1:10" s="45" customFormat="1" ht="27" customHeight="1" x14ac:dyDescent="0.25">
      <c r="A21" s="70" t="s">
        <v>491</v>
      </c>
      <c r="B21" s="49" t="s">
        <v>492</v>
      </c>
      <c r="C21" s="43"/>
      <c r="D21" s="43"/>
      <c r="E21" s="43"/>
      <c r="F21" s="43"/>
      <c r="G21" s="43"/>
      <c r="H21" s="43"/>
      <c r="I21" s="43"/>
      <c r="J21" s="43"/>
    </row>
    <row r="22" spans="1:10" s="45" customFormat="1" ht="27" customHeight="1" x14ac:dyDescent="0.25">
      <c r="A22" s="46" t="s">
        <v>493</v>
      </c>
      <c r="B22" s="47" t="s">
        <v>453</v>
      </c>
      <c r="C22" s="43">
        <f>IF(Dati!$D$121&gt;0,(Dati!D94/Dati!$D$121),0)</f>
        <v>1.7400337247360068E-2</v>
      </c>
      <c r="D22" s="43">
        <f>IF(Dati!$E$121&gt;0,(Dati!E94/Dati!$E$121),0)</f>
        <v>1.8021982779018793E-2</v>
      </c>
      <c r="E22" s="43">
        <f>IF(Dati!$F$121&gt;0,(Dati!F94/Dati!$F$121),0)</f>
        <v>5.0315640099714766E-2</v>
      </c>
      <c r="F22" s="43">
        <f>IF((Dati!$D94+Dati!$H94)&gt;0,Dati!G94/(Dati!$D94+Dati!$H94),0)</f>
        <v>1.0007327319077588</v>
      </c>
      <c r="G22" s="43">
        <f>IF((Dati!$E94+Dati!$L94)&gt;0,Dati!I94/(Dati!$E94+Dati!$L94),0)</f>
        <v>1</v>
      </c>
      <c r="H22" s="43">
        <f>IF((Dati!$F94+Dati!$L94)&gt;0,(Dati!J94+Dati!K94)/(Dati!$F94+Dati!$L94),0)</f>
        <v>0.92644861486272134</v>
      </c>
      <c r="I22" s="43">
        <f>IF(Dati!$F94&gt;0,(Dati!J94/Dati!$F94),0)</f>
        <v>0.91503310127001503</v>
      </c>
      <c r="J22" s="43">
        <f>IF(Dati!$L94&gt;0,(Dati!K94/Dati!$L94),0)</f>
        <v>1</v>
      </c>
    </row>
    <row r="23" spans="1:10" s="45" customFormat="1" ht="27" customHeight="1" x14ac:dyDescent="0.25">
      <c r="A23" s="46" t="s">
        <v>494</v>
      </c>
      <c r="B23" s="47" t="s">
        <v>454</v>
      </c>
      <c r="C23" s="43">
        <f>IF(Dati!$D$121&gt;0,(Dati!D95/Dati!$D$121),0)</f>
        <v>2.2575672443409878E-4</v>
      </c>
      <c r="D23" s="43">
        <f>IF(Dati!$E$121&gt;0,(Dati!E95/Dati!$E$121),0)</f>
        <v>3.9425383447008321E-4</v>
      </c>
      <c r="E23" s="43">
        <f>IF(Dati!$F$121&gt;0,(Dati!F95/Dati!$F$121),0)</f>
        <v>9.1337392255531609E-4</v>
      </c>
      <c r="F23" s="43">
        <f>IF((Dati!$D95+Dati!$H95)&gt;0,Dati!G95/(Dati!$D95+Dati!$H95),0)</f>
        <v>1</v>
      </c>
      <c r="G23" s="43">
        <f>IF((Dati!$E95+Dati!$L95)&gt;0,Dati!I95/(Dati!$E95+Dati!$L95),0)</f>
        <v>1</v>
      </c>
      <c r="H23" s="43">
        <f>IF((Dati!$F95+Dati!$L95)&gt;0,(Dati!J95+Dati!K95)/(Dati!$F95+Dati!$L95),0)</f>
        <v>0.83209870840718958</v>
      </c>
      <c r="I23" s="43">
        <f>IF(Dati!$F95&gt;0,(Dati!J95/Dati!$F95),0)</f>
        <v>0.72076587735975872</v>
      </c>
      <c r="J23" s="43">
        <f>IF(Dati!$L95&gt;0,(Dati!K95/Dati!$L95),0)</f>
        <v>1</v>
      </c>
    </row>
    <row r="24" spans="1:10" s="45" customFormat="1" ht="27" customHeight="1" x14ac:dyDescent="0.25">
      <c r="A24" s="46" t="s">
        <v>495</v>
      </c>
      <c r="B24" s="47" t="s">
        <v>455</v>
      </c>
      <c r="C24" s="43">
        <f>IF(Dati!$D$121&gt;0,(Dati!D96/Dati!$D$121),0)</f>
        <v>1.128783622170494E-6</v>
      </c>
      <c r="D24" s="43">
        <f>IF(Dati!$E$121&gt;0,(Dati!E96/Dati!$E$121),0)</f>
        <v>1.3141794482336107E-6</v>
      </c>
      <c r="E24" s="43">
        <f>IF(Dati!$F$121&gt;0,(Dati!F96/Dati!$F$121),0)</f>
        <v>1.6663886355697995E-7</v>
      </c>
      <c r="F24" s="43">
        <f>IF((Dati!$D96+Dati!$H96)&gt;0,Dati!G96/(Dati!$D96+Dati!$H96),0)</f>
        <v>1</v>
      </c>
      <c r="G24" s="43">
        <f>IF((Dati!$E96+Dati!$L96)&gt;0,Dati!I96/(Dati!$E96+Dati!$L96),0)</f>
        <v>1</v>
      </c>
      <c r="H24" s="43">
        <f>IF((Dati!$F96+Dati!$L96)&gt;0,(Dati!J96+Dati!K96)/(Dati!$F96+Dati!$L96),0)</f>
        <v>0.51898734177215189</v>
      </c>
      <c r="I24" s="43">
        <f>IF(Dati!$F96&gt;0,(Dati!J96/Dati!$F96),0)</f>
        <v>0</v>
      </c>
      <c r="J24" s="43">
        <f>IF(Dati!$L96&gt;0,(Dati!K96/Dati!$L96),0)</f>
        <v>1</v>
      </c>
    </row>
    <row r="25" spans="1:10" s="45" customFormat="1" ht="27" customHeight="1" x14ac:dyDescent="0.25">
      <c r="A25" s="46" t="s">
        <v>496</v>
      </c>
      <c r="B25" s="47" t="s">
        <v>456</v>
      </c>
      <c r="C25" s="43">
        <f>IF(Dati!$D$121&gt;0,(Dati!D97/Dati!$D$121),0)</f>
        <v>5.6439181108524693E-6</v>
      </c>
      <c r="D25" s="43">
        <f>IF(Dati!$E$121&gt;0,(Dati!E97/Dati!$E$121),0)</f>
        <v>6.5708972411680536E-6</v>
      </c>
      <c r="E25" s="43">
        <f>IF(Dati!$F$121&gt;0,(Dati!F97/Dati!$F$121),0)</f>
        <v>5.8196430480649496E-5</v>
      </c>
      <c r="F25" s="43">
        <f>IF((Dati!$D97+Dati!$H97)&gt;0,Dati!G97/(Dati!$D97+Dati!$H97),0)</f>
        <v>1</v>
      </c>
      <c r="G25" s="43">
        <f>IF((Dati!$E97+Dati!$L97)&gt;0,Dati!I97/(Dati!$E97+Dati!$L97),0)</f>
        <v>1</v>
      </c>
      <c r="H25" s="43">
        <f>IF((Dati!$F97+Dati!$L97)&gt;0,(Dati!J97+Dati!K97)/(Dati!$F97+Dati!$L97),0)</f>
        <v>1</v>
      </c>
      <c r="I25" s="43">
        <f>IF(Dati!$F97&gt;0,(Dati!J97/Dati!$F97),0)</f>
        <v>1</v>
      </c>
      <c r="J25" s="43">
        <f>IF(Dati!$L97&gt;0,(Dati!K97/Dati!$L97),0)</f>
        <v>0</v>
      </c>
    </row>
    <row r="26" spans="1:10" s="45" customFormat="1" ht="27" customHeight="1" x14ac:dyDescent="0.25">
      <c r="A26" s="48" t="s">
        <v>497</v>
      </c>
      <c r="B26" s="47" t="s">
        <v>457</v>
      </c>
      <c r="C26" s="43">
        <f>IF(Dati!$D$121&gt;0,(Dati!D98/Dati!$D$121),0)</f>
        <v>7.5628502685423094E-3</v>
      </c>
      <c r="D26" s="43">
        <f>IF(Dati!$E$121&gt;0,(Dati!E98/Dati!$E$121),0)</f>
        <v>1.3242511881069282E-2</v>
      </c>
      <c r="E26" s="43">
        <f>IF(Dati!$F$121&gt;0,(Dati!F98/Dati!$F$121),0)</f>
        <v>2.4095497294681634E-2</v>
      </c>
      <c r="F26" s="43">
        <f>IF((Dati!$D98+Dati!$H98)&gt;0,Dati!G98/(Dati!$D98+Dati!$H98),0)</f>
        <v>1.0190361750749868</v>
      </c>
      <c r="G26" s="43">
        <f>IF((Dati!$E98+Dati!$L98)&gt;0,Dati!I98/(Dati!$E98+Dati!$L98),0)</f>
        <v>1</v>
      </c>
      <c r="H26" s="43">
        <f>IF((Dati!$F98+Dati!$L98)&gt;0,(Dati!J98+Dati!K98)/(Dati!$F98+Dati!$L98),0)</f>
        <v>0.71003869371775807</v>
      </c>
      <c r="I26" s="43">
        <f>IF(Dati!$F98&gt;0,(Dati!J98/Dati!$F98),0)</f>
        <v>0.69599740840702573</v>
      </c>
      <c r="J26" s="43">
        <f>IF(Dati!$L98&gt;0,(Dati!K98/Dati!$L98),0)</f>
        <v>0.96672943712861736</v>
      </c>
    </row>
    <row r="27" spans="1:10" s="45" customFormat="1" ht="27" customHeight="1" x14ac:dyDescent="0.25">
      <c r="A27" s="70" t="s">
        <v>498</v>
      </c>
      <c r="B27" s="49" t="s">
        <v>499</v>
      </c>
      <c r="C27" s="43">
        <f>IF(Dati!$D$121&gt;0,(Dati!D99/Dati!$D$121),0)</f>
        <v>2.5195716942069499E-2</v>
      </c>
      <c r="D27" s="43">
        <f>IF(Dati!$E$121&gt;0,(Dati!E99/Dati!$E$121),0)</f>
        <v>3.1666633571247563E-2</v>
      </c>
      <c r="E27" s="43">
        <f>IF(Dati!$F$121&gt;0,(Dati!F99/Dati!$F$121),0)</f>
        <v>7.5382874386295928E-2</v>
      </c>
      <c r="F27" s="43">
        <f>IF((Dati!$D99+Dati!$H99)&gt;0,Dati!G99/(Dati!$D99+Dati!$H99),0)</f>
        <v>1.0059437737519292</v>
      </c>
      <c r="G27" s="43">
        <f>IF((Dati!$E99+Dati!$L99)&gt;0,Dati!I99/(Dati!$E99+Dati!$L99),0)</f>
        <v>1</v>
      </c>
      <c r="H27" s="43">
        <f>IF((Dati!$F99+Dati!$L99)&gt;0,(Dati!J99+Dati!K99)/(Dati!$F99+Dati!$L99),0)</f>
        <v>0.86019871838168982</v>
      </c>
      <c r="I27" s="43">
        <f>IF(Dati!$F99&gt;0,(Dati!J99/Dati!$F99),0)</f>
        <v>0.84272993804654439</v>
      </c>
      <c r="J27" s="43">
        <f>IF(Dati!$L99&gt;0,(Dati!K99/Dati!$L99),0)</f>
        <v>0.99549451321819715</v>
      </c>
    </row>
    <row r="28" spans="1:10" s="45" customFormat="1" ht="27" customHeight="1" x14ac:dyDescent="0.25">
      <c r="A28" s="70" t="s">
        <v>500</v>
      </c>
      <c r="B28" s="49" t="s">
        <v>501</v>
      </c>
      <c r="C28" s="43"/>
      <c r="D28" s="43"/>
      <c r="E28" s="43"/>
      <c r="F28" s="43"/>
      <c r="G28" s="43"/>
      <c r="H28" s="43"/>
      <c r="I28" s="43"/>
      <c r="J28" s="43"/>
    </row>
    <row r="29" spans="1:10" s="45" customFormat="1" ht="27" customHeight="1" x14ac:dyDescent="0.25">
      <c r="A29" s="46" t="s">
        <v>502</v>
      </c>
      <c r="B29" s="47" t="s">
        <v>458</v>
      </c>
      <c r="C29" s="43">
        <f>IF(Dati!$D$121&gt;0,(Dati!D100/Dati!$D$121),0)</f>
        <v>0</v>
      </c>
      <c r="D29" s="43">
        <f>IF(Dati!$E$121&gt;0,(Dati!E100/Dati!$E$121),0)</f>
        <v>0</v>
      </c>
      <c r="E29" s="43">
        <f>IF(Dati!$F$121&gt;0,(Dati!F100/Dati!$F$121),0)</f>
        <v>0</v>
      </c>
      <c r="F29" s="43">
        <f>IF((Dati!$D100+Dati!$H100)&gt;0,Dati!G100/(Dati!$D100+Dati!$H100),0)</f>
        <v>0</v>
      </c>
      <c r="G29" s="43">
        <f>IF((Dati!$E100+Dati!$L100)&gt;0,Dati!I100/(Dati!$E100+Dati!$L100),0)</f>
        <v>0</v>
      </c>
      <c r="H29" s="43">
        <f>IF((Dati!$F100+Dati!$L100)&gt;0,(Dati!J100+Dati!K100)/(Dati!$F100+Dati!$L100),0)</f>
        <v>0</v>
      </c>
      <c r="I29" s="43">
        <f>IF(Dati!$F100&gt;0,(Dati!J100/Dati!$F100),0)</f>
        <v>0</v>
      </c>
      <c r="J29" s="43">
        <f>IF(Dati!$L100&gt;0,(Dati!K100/Dati!$L100),0)</f>
        <v>0</v>
      </c>
    </row>
    <row r="30" spans="1:10" s="45" customFormat="1" ht="27" customHeight="1" x14ac:dyDescent="0.25">
      <c r="A30" s="46" t="s">
        <v>503</v>
      </c>
      <c r="B30" s="47" t="s">
        <v>459</v>
      </c>
      <c r="C30" s="43">
        <f>IF(Dati!$D$121&gt;0,(Dati!D101/Dati!$D$121),0)</f>
        <v>0.24598525388004672</v>
      </c>
      <c r="D30" s="43">
        <f>IF(Dati!$E$121&gt;0,(Dati!E101/Dati!$E$121),0)</f>
        <v>0.17343318302318281</v>
      </c>
      <c r="E30" s="43">
        <f>IF(Dati!$F$121&gt;0,(Dati!F101/Dati!$F$121),0)</f>
        <v>0.1664700320767972</v>
      </c>
      <c r="F30" s="43">
        <f>IF((Dati!$D101+Dati!$H101)&gt;0,Dati!G101/(Dati!$D101+Dati!$H101),0)</f>
        <v>1.2513523324279763</v>
      </c>
      <c r="G30" s="43">
        <f>IF((Dati!$E101+Dati!$L101)&gt;0,Dati!I101/(Dati!$E101+Dati!$L101),0)</f>
        <v>1</v>
      </c>
      <c r="H30" s="43">
        <f>IF((Dati!$F101+Dati!$L101)&gt;0,(Dati!J101+Dati!K101)/(Dati!$F101+Dati!$L101),0)</f>
        <v>0.63431911676615782</v>
      </c>
      <c r="I30" s="43">
        <f>IF(Dati!$F101&gt;0,(Dati!J101/Dati!$F101),0)</f>
        <v>0.6351842524663146</v>
      </c>
      <c r="J30" s="43">
        <f>IF(Dati!$L101&gt;0,(Dati!K101/Dati!$L101),0)</f>
        <v>0.63325108593011348</v>
      </c>
    </row>
    <row r="31" spans="1:10" s="45" customFormat="1" ht="27" customHeight="1" x14ac:dyDescent="0.25">
      <c r="A31" s="46" t="s">
        <v>504</v>
      </c>
      <c r="B31" s="47" t="s">
        <v>460</v>
      </c>
      <c r="C31" s="43">
        <f>IF(Dati!$D$121&gt;0,(Dati!D102/Dati!$D$121),0)</f>
        <v>4.9295324032695856E-3</v>
      </c>
      <c r="D31" s="43">
        <f>IF(Dati!$E$121&gt;0,(Dati!E102/Dati!$E$121),0)</f>
        <v>5.7391780377905183E-3</v>
      </c>
      <c r="E31" s="43">
        <f>IF(Dati!$F$121&gt;0,(Dati!F102/Dati!$F$121),0)</f>
        <v>0</v>
      </c>
      <c r="F31" s="43">
        <f>IF((Dati!$D102+Dati!$H102)&gt;0,Dati!G102/(Dati!$D102+Dati!$H102),0)</f>
        <v>1</v>
      </c>
      <c r="G31" s="43">
        <f>IF((Dati!$E102+Dati!$L102)&gt;0,Dati!I102/(Dati!$E102+Dati!$L102),0)</f>
        <v>1</v>
      </c>
      <c r="H31" s="43">
        <f>IF((Dati!$F102+Dati!$L102)&gt;0,(Dati!J102+Dati!K102)/(Dati!$F102+Dati!$L102),0)</f>
        <v>0</v>
      </c>
      <c r="I31" s="43">
        <f>IF(Dati!$F102&gt;0,(Dati!J102/Dati!$F102),0)</f>
        <v>0</v>
      </c>
      <c r="J31" s="43">
        <f>IF(Dati!$L102&gt;0,(Dati!K102/Dati!$L102),0)</f>
        <v>0</v>
      </c>
    </row>
    <row r="32" spans="1:10" s="45" customFormat="1" ht="27" customHeight="1" x14ac:dyDescent="0.25">
      <c r="A32" s="46" t="s">
        <v>505</v>
      </c>
      <c r="B32" s="47" t="s">
        <v>461</v>
      </c>
      <c r="C32" s="43">
        <f>IF(Dati!$D$121&gt;0,(Dati!D103/Dati!$D$121),0)</f>
        <v>0</v>
      </c>
      <c r="D32" s="43">
        <f>IF(Dati!$E$121&gt;0,(Dati!E103/Dati!$E$121),0)</f>
        <v>0</v>
      </c>
      <c r="E32" s="43">
        <f>IF(Dati!$F$121&gt;0,(Dati!F103/Dati!$F$121),0)</f>
        <v>0</v>
      </c>
      <c r="F32" s="43">
        <f>IF((Dati!$D103+Dati!$H103)&gt;0,Dati!G103/(Dati!$D103+Dati!$H103),0)</f>
        <v>0</v>
      </c>
      <c r="G32" s="43">
        <f>IF((Dati!$E103+Dati!$L103)&gt;0,Dati!I103/(Dati!$E103+Dati!$L103),0)</f>
        <v>0</v>
      </c>
      <c r="H32" s="43">
        <f>IF((Dati!$F103+Dati!$L103)&gt;0,(Dati!J103+Dati!K103)/(Dati!$F103+Dati!$L103),0)</f>
        <v>0</v>
      </c>
      <c r="I32" s="43">
        <f>IF(Dati!$F103&gt;0,(Dati!J103/Dati!$F103),0)</f>
        <v>0</v>
      </c>
      <c r="J32" s="43">
        <f>IF(Dati!$L103&gt;0,(Dati!K103/Dati!$L103),0)</f>
        <v>0</v>
      </c>
    </row>
    <row r="33" spans="1:10" s="45" customFormat="1" ht="27" customHeight="1" x14ac:dyDescent="0.25">
      <c r="A33" s="46" t="s">
        <v>506</v>
      </c>
      <c r="B33" s="47" t="s">
        <v>462</v>
      </c>
      <c r="C33" s="43">
        <f>IF(Dati!$D$121&gt;0,(Dati!D104/Dati!$D$121),0)</f>
        <v>5.8696748352865683E-3</v>
      </c>
      <c r="D33" s="43">
        <f>IF(Dati!$E$121&gt;0,(Dati!E104/Dati!$E$121),0)</f>
        <v>3.0861533072593997E-3</v>
      </c>
      <c r="E33" s="43">
        <f>IF(Dati!$F$121&gt;0,(Dati!F104/Dati!$F$121),0)</f>
        <v>9.8735719274136366E-3</v>
      </c>
      <c r="F33" s="43">
        <f>IF((Dati!$D104+Dati!$H104)&gt;0,Dati!G104/(Dati!$D104+Dati!$H104),0)</f>
        <v>1</v>
      </c>
      <c r="G33" s="43">
        <f>IF((Dati!$E104+Dati!$L104)&gt;0,Dati!I104/(Dati!$E104+Dati!$L104),0)</f>
        <v>1</v>
      </c>
      <c r="H33" s="43">
        <f>IF((Dati!$F104+Dati!$L104)&gt;0,(Dati!J104+Dati!K104)/(Dati!$F104+Dati!$L104),0)</f>
        <v>0.97708245430925367</v>
      </c>
      <c r="I33" s="43">
        <f>IF(Dati!$F104&gt;0,(Dati!J104/Dati!$F104),0)</f>
        <v>0.97708245430925367</v>
      </c>
      <c r="J33" s="43">
        <f>IF(Dati!$L104&gt;0,(Dati!K104/Dati!$L104),0)</f>
        <v>0</v>
      </c>
    </row>
    <row r="34" spans="1:10" s="45" customFormat="1" ht="27" customHeight="1" x14ac:dyDescent="0.25">
      <c r="A34" s="48" t="s">
        <v>507</v>
      </c>
      <c r="B34" s="49" t="s">
        <v>508</v>
      </c>
      <c r="C34" s="43">
        <f>IF(Dati!$D$121&gt;0,(Dati!D105/Dati!$D$121),0)</f>
        <v>0.25678446111860287</v>
      </c>
      <c r="D34" s="43">
        <f>IF(Dati!$E$121&gt;0,(Dati!E105/Dati!$E$121),0)</f>
        <v>0.18225851436823273</v>
      </c>
      <c r="E34" s="43">
        <f>IF(Dati!$F$121&gt;0,(Dati!F105/Dati!$F$121),0)</f>
        <v>0.17634360400421084</v>
      </c>
      <c r="F34" s="43">
        <f>IF((Dati!$D105+Dati!$H105)&gt;0,Dati!G105/(Dati!$D105+Dati!$H105),0)</f>
        <v>1.2420402995426656</v>
      </c>
      <c r="G34" s="43">
        <f>IF((Dati!$E105+Dati!$L105)&gt;0,Dati!I105/(Dati!$E105+Dati!$L105),0)</f>
        <v>1</v>
      </c>
      <c r="H34" s="43">
        <f>IF((Dati!$F105+Dati!$L105)&gt;0,(Dati!J105+Dati!K105)/(Dati!$F105+Dati!$L105),0)</f>
        <v>0.64519449210663515</v>
      </c>
      <c r="I34" s="43">
        <f>IF(Dati!$F105&gt;0,(Dati!J105/Dati!$F105),0)</f>
        <v>0.65432731414304557</v>
      </c>
      <c r="J34" s="43">
        <f>IF(Dati!$L105&gt;0,(Dati!K105/Dati!$L105),0)</f>
        <v>0.63325108593011348</v>
      </c>
    </row>
    <row r="35" spans="1:10" s="45" customFormat="1" ht="27" customHeight="1" x14ac:dyDescent="0.25">
      <c r="A35" s="70" t="s">
        <v>509</v>
      </c>
      <c r="B35" s="49" t="s">
        <v>510</v>
      </c>
      <c r="C35" s="43"/>
      <c r="D35" s="43"/>
      <c r="E35" s="43"/>
      <c r="F35" s="43"/>
      <c r="G35" s="43"/>
      <c r="H35" s="43"/>
      <c r="I35" s="43"/>
      <c r="J35" s="43"/>
    </row>
    <row r="36" spans="1:10" s="45" customFormat="1" ht="27" customHeight="1" x14ac:dyDescent="0.25">
      <c r="A36" s="46" t="s">
        <v>511</v>
      </c>
      <c r="B36" s="47" t="s">
        <v>463</v>
      </c>
      <c r="C36" s="43">
        <f>IF(Dati!$D$121&gt;0,(Dati!D106/Dati!$D$121),0)</f>
        <v>0</v>
      </c>
      <c r="D36" s="43">
        <f>IF(Dati!$E$121&gt;0,(Dati!E106/Dati!$E$121),0)</f>
        <v>0</v>
      </c>
      <c r="E36" s="43">
        <f>IF(Dati!$F$121&gt;0,(Dati!F106/Dati!$F$121),0)</f>
        <v>0</v>
      </c>
      <c r="F36" s="43">
        <f>IF((Dati!$D106+Dati!$H106)&gt;0,Dati!G106/(Dati!$D106+Dati!$H106),0)</f>
        <v>0</v>
      </c>
      <c r="G36" s="43">
        <f>IF((Dati!$E106+Dati!$L106)&gt;0,Dati!I106/(Dati!$E106+Dati!$L106),0)</f>
        <v>0</v>
      </c>
      <c r="H36" s="43">
        <f>IF((Dati!$F106+Dati!$L106)&gt;0,(Dati!J106+Dati!K106)/(Dati!$F106+Dati!$L106),0)</f>
        <v>0</v>
      </c>
      <c r="I36" s="43">
        <f>IF(Dati!$F106&gt;0,(Dati!J106/Dati!$F106),0)</f>
        <v>0</v>
      </c>
      <c r="J36" s="43">
        <f>IF(Dati!$L106&gt;0,(Dati!K106/Dati!$L106),0)</f>
        <v>0</v>
      </c>
    </row>
    <row r="37" spans="1:10" s="45" customFormat="1" ht="27" customHeight="1" x14ac:dyDescent="0.25">
      <c r="A37" s="46" t="s">
        <v>512</v>
      </c>
      <c r="B37" s="47" t="s">
        <v>464</v>
      </c>
      <c r="C37" s="43">
        <f>IF(Dati!$D$121&gt;0,(Dati!D107/Dati!$D$121),0)</f>
        <v>0</v>
      </c>
      <c r="D37" s="43">
        <f>IF(Dati!$E$121&gt;0,(Dati!E107/Dati!$E$121),0)</f>
        <v>0</v>
      </c>
      <c r="E37" s="43">
        <f>IF(Dati!$F$121&gt;0,(Dati!F107/Dati!$F$121),0)</f>
        <v>0</v>
      </c>
      <c r="F37" s="43">
        <f>IF((Dati!$D107+Dati!$H107)&gt;0,Dati!G107/(Dati!$D107+Dati!$H107),0)</f>
        <v>0</v>
      </c>
      <c r="G37" s="43">
        <f>IF((Dati!$E107+Dati!$L107)&gt;0,Dati!I107/(Dati!$E107+Dati!$L107),0)</f>
        <v>0</v>
      </c>
      <c r="H37" s="43">
        <f>IF((Dati!$F107+Dati!$L107)&gt;0,(Dati!J107+Dati!K107)/(Dati!$F107+Dati!$L107),0)</f>
        <v>0</v>
      </c>
      <c r="I37" s="43">
        <f>IF(Dati!$F107&gt;0,(Dati!J107/Dati!$F107),0)</f>
        <v>0</v>
      </c>
      <c r="J37" s="43">
        <f>IF(Dati!$L107&gt;0,(Dati!K107/Dati!$L107),0)</f>
        <v>0</v>
      </c>
    </row>
    <row r="38" spans="1:10" s="45" customFormat="1" ht="27" customHeight="1" x14ac:dyDescent="0.25">
      <c r="A38" s="46" t="s">
        <v>513</v>
      </c>
      <c r="B38" s="47" t="s">
        <v>465</v>
      </c>
      <c r="C38" s="43">
        <f>IF(Dati!$D$121&gt;0,(Dati!D108/Dati!$D$121),0)</f>
        <v>0</v>
      </c>
      <c r="D38" s="43">
        <f>IF(Dati!$E$121&gt;0,(Dati!E108/Dati!$E$121),0)</f>
        <v>0</v>
      </c>
      <c r="E38" s="43">
        <f>IF(Dati!$F$121&gt;0,(Dati!F108/Dati!$F$121),0)</f>
        <v>0</v>
      </c>
      <c r="F38" s="43">
        <f>IF((Dati!$D108+Dati!$H108)&gt;0,Dati!G108/(Dati!$D108+Dati!$H108),0)</f>
        <v>0</v>
      </c>
      <c r="G38" s="43">
        <f>IF((Dati!$E108+Dati!$L108)&gt;0,Dati!I108/(Dati!$E108+Dati!$L108),0)</f>
        <v>0</v>
      </c>
      <c r="H38" s="43">
        <f>IF((Dati!$F108+Dati!$L108)&gt;0,(Dati!J108+Dati!K108)/(Dati!$F108+Dati!$L108),0)</f>
        <v>0</v>
      </c>
      <c r="I38" s="43">
        <f>IF(Dati!$F108&gt;0,(Dati!J108/Dati!$F108),0)</f>
        <v>0</v>
      </c>
      <c r="J38" s="43">
        <f>IF(Dati!$L108&gt;0,(Dati!K108/Dati!$L108),0)</f>
        <v>0</v>
      </c>
    </row>
    <row r="39" spans="1:10" s="45" customFormat="1" ht="27" customHeight="1" x14ac:dyDescent="0.25">
      <c r="A39" s="46" t="s">
        <v>514</v>
      </c>
      <c r="B39" s="47" t="s">
        <v>466</v>
      </c>
      <c r="C39" s="43">
        <f>IF(Dati!$D$121&gt;0,(Dati!D109/Dati!$D$121),0)</f>
        <v>1.636736252147216E-2</v>
      </c>
      <c r="D39" s="43">
        <f>IF(Dati!$E$121&gt;0,(Dati!E109/Dati!$E$121),0)</f>
        <v>0</v>
      </c>
      <c r="E39" s="43">
        <f>IF(Dati!$F$121&gt;0,(Dati!F109/Dati!$F$121),0)</f>
        <v>0</v>
      </c>
      <c r="F39" s="43">
        <f>IF((Dati!$D109+Dati!$H109)&gt;0,Dati!G109/(Dati!$D109+Dati!$H109),0)</f>
        <v>1</v>
      </c>
      <c r="G39" s="43">
        <f>IF((Dati!$E109+Dati!$L109)&gt;0,Dati!I109/(Dati!$E109+Dati!$L109),0)</f>
        <v>0</v>
      </c>
      <c r="H39" s="43">
        <f>IF((Dati!$F109+Dati!$L109)&gt;0,(Dati!J109+Dati!K109)/(Dati!$F109+Dati!$L109),0)</f>
        <v>0</v>
      </c>
      <c r="I39" s="43">
        <f>IF(Dati!$F109&gt;0,(Dati!J109/Dati!$F109),0)</f>
        <v>0</v>
      </c>
      <c r="J39" s="43">
        <f>IF(Dati!$L109&gt;0,(Dati!K109/Dati!$L109),0)</f>
        <v>0</v>
      </c>
    </row>
    <row r="40" spans="1:10" s="45" customFormat="1" ht="27" customHeight="1" x14ac:dyDescent="0.25">
      <c r="A40" s="48" t="s">
        <v>515</v>
      </c>
      <c r="B40" s="49" t="s">
        <v>516</v>
      </c>
      <c r="C40" s="43">
        <f>IF(Dati!$D$121&gt;0,(Dati!D110/Dati!$D$121),0)</f>
        <v>1.636736252147216E-2</v>
      </c>
      <c r="D40" s="43">
        <f>IF(Dati!$E$121&gt;0,(Dati!E110/Dati!$E$121),0)</f>
        <v>0</v>
      </c>
      <c r="E40" s="43">
        <f>IF(Dati!$F$121&gt;0,(Dati!F110/Dati!$F$121),0)</f>
        <v>0</v>
      </c>
      <c r="F40" s="43">
        <f>IF((Dati!$D110+Dati!$H110)&gt;0,Dati!G110/(Dati!$D110+Dati!$H110),0)</f>
        <v>1</v>
      </c>
      <c r="G40" s="43">
        <f>IF((Dati!$E110+Dati!$L110)&gt;0,Dati!I110/(Dati!$E110+Dati!$L110),0)</f>
        <v>0</v>
      </c>
      <c r="H40" s="43">
        <f>IF((Dati!$F110+Dati!$L110)&gt;0,(Dati!J110+Dati!K110)/(Dati!$F110+Dati!$L110),0)</f>
        <v>0</v>
      </c>
      <c r="I40" s="43">
        <f>IF(Dati!$F110&gt;0,(Dati!J110/Dati!$F110),0)</f>
        <v>0</v>
      </c>
      <c r="J40" s="43">
        <f>IF(Dati!$L110&gt;0,(Dati!K110/Dati!$L110),0)</f>
        <v>0</v>
      </c>
    </row>
    <row r="41" spans="1:10" s="45" customFormat="1" ht="27" customHeight="1" x14ac:dyDescent="0.25">
      <c r="A41" s="70" t="s">
        <v>517</v>
      </c>
      <c r="B41" s="49" t="s">
        <v>518</v>
      </c>
      <c r="C41" s="43"/>
      <c r="D41" s="43"/>
      <c r="E41" s="43"/>
      <c r="F41" s="43"/>
      <c r="G41" s="43"/>
      <c r="H41" s="43"/>
      <c r="I41" s="43"/>
      <c r="J41" s="43"/>
    </row>
    <row r="42" spans="1:10" s="45" customFormat="1" ht="27" customHeight="1" x14ac:dyDescent="0.25">
      <c r="A42" s="46" t="s">
        <v>519</v>
      </c>
      <c r="B42" s="47" t="s">
        <v>467</v>
      </c>
      <c r="C42" s="43">
        <f>IF(Dati!$D$121&gt;0,(Dati!D111/Dati!$D$121),0)</f>
        <v>0</v>
      </c>
      <c r="D42" s="43">
        <f>IF(Dati!$E$121&gt;0,(Dati!E111/Dati!$E$121),0)</f>
        <v>0</v>
      </c>
      <c r="E42" s="43">
        <f>IF(Dati!$F$121&gt;0,(Dati!F111/Dati!$F$121),0)</f>
        <v>0</v>
      </c>
      <c r="F42" s="43">
        <f>IF((Dati!$D111+Dati!$H111)&gt;0,Dati!G111/(Dati!$D111+Dati!$H111),0)</f>
        <v>0</v>
      </c>
      <c r="G42" s="43">
        <f>IF((Dati!$E111+Dati!$L111)&gt;0,Dati!I111/(Dati!$E111+Dati!$L111),0)</f>
        <v>0</v>
      </c>
      <c r="H42" s="43">
        <f>IF((Dati!$F111+Dati!$L111)&gt;0,(Dati!J111+Dati!K111)/(Dati!$F111+Dati!$L111),0)</f>
        <v>0</v>
      </c>
      <c r="I42" s="43">
        <f>IF(Dati!$F111&gt;0,(Dati!J111/Dati!$F111),0)</f>
        <v>0</v>
      </c>
      <c r="J42" s="43">
        <f>IF(Dati!$L111&gt;0,(Dati!K111/Dati!$L111),0)</f>
        <v>0</v>
      </c>
    </row>
    <row r="43" spans="1:10" s="45" customFormat="1" ht="27" customHeight="1" x14ac:dyDescent="0.25">
      <c r="A43" s="46" t="s">
        <v>520</v>
      </c>
      <c r="B43" s="47" t="s">
        <v>468</v>
      </c>
      <c r="C43" s="43">
        <f>IF(Dati!$D$121&gt;0,(Dati!D112/Dati!$D$121),0)</f>
        <v>0</v>
      </c>
      <c r="D43" s="43">
        <f>IF(Dati!$E$121&gt;0,(Dati!E112/Dati!$E$121),0)</f>
        <v>0</v>
      </c>
      <c r="E43" s="43">
        <f>IF(Dati!$F$121&gt;0,(Dati!F112/Dati!$F$121),0)</f>
        <v>0</v>
      </c>
      <c r="F43" s="43">
        <f>IF((Dati!$D112+Dati!$H112)&gt;0,Dati!G112/(Dati!$D112+Dati!$H112),0)</f>
        <v>0</v>
      </c>
      <c r="G43" s="43">
        <f>IF((Dati!$E112+Dati!$L112)&gt;0,Dati!I112/(Dati!$E112+Dati!$L112),0)</f>
        <v>0</v>
      </c>
      <c r="H43" s="43">
        <f>IF((Dati!$F112+Dati!$L112)&gt;0,(Dati!J112+Dati!K112)/(Dati!$F112+Dati!$L112),0)</f>
        <v>0</v>
      </c>
      <c r="I43" s="43">
        <f>IF(Dati!$F112&gt;0,(Dati!J112/Dati!$F112),0)</f>
        <v>0</v>
      </c>
      <c r="J43" s="43">
        <f>IF(Dati!$L112&gt;0,(Dati!K112/Dati!$L112),0)</f>
        <v>0</v>
      </c>
    </row>
    <row r="44" spans="1:10" s="45" customFormat="1" ht="27" customHeight="1" x14ac:dyDescent="0.25">
      <c r="A44" s="46" t="s">
        <v>521</v>
      </c>
      <c r="B44" s="47" t="s">
        <v>469</v>
      </c>
      <c r="C44" s="43">
        <f>IF(Dati!$D$121&gt;0,(Dati!D113/Dati!$D$121),0)</f>
        <v>1.636736252147216E-2</v>
      </c>
      <c r="D44" s="43">
        <f>IF(Dati!$E$121&gt;0,(Dati!E113/Dati!$E$121),0)</f>
        <v>0</v>
      </c>
      <c r="E44" s="43">
        <f>IF(Dati!$F$121&gt;0,(Dati!F113/Dati!$F$121),0)</f>
        <v>0</v>
      </c>
      <c r="F44" s="43">
        <f>IF((Dati!$D113+Dati!$H113)&gt;0,Dati!G113/(Dati!$D113+Dati!$H113),0)</f>
        <v>1</v>
      </c>
      <c r="G44" s="43">
        <f>IF((Dati!$E113+Dati!$L113)&gt;0,Dati!I113/(Dati!$E113+Dati!$L113),0)</f>
        <v>0</v>
      </c>
      <c r="H44" s="43">
        <f>IF((Dati!$F113+Dati!$L113)&gt;0,(Dati!J113+Dati!K113)/(Dati!$F113+Dati!$L113),0)</f>
        <v>0</v>
      </c>
      <c r="I44" s="43">
        <f>IF(Dati!$F113&gt;0,(Dati!J113/Dati!$F113),0)</f>
        <v>0</v>
      </c>
      <c r="J44" s="43">
        <f>IF(Dati!$L113&gt;0,(Dati!K113/Dati!$L113),0)</f>
        <v>0</v>
      </c>
    </row>
    <row r="45" spans="1:10" s="45" customFormat="1" ht="27" customHeight="1" x14ac:dyDescent="0.25">
      <c r="A45" s="46" t="s">
        <v>522</v>
      </c>
      <c r="B45" s="47" t="s">
        <v>470</v>
      </c>
      <c r="C45" s="43">
        <f>IF(Dati!$D$121&gt;0,(Dati!D114/Dati!$D$121),0)</f>
        <v>0</v>
      </c>
      <c r="D45" s="43">
        <f>IF(Dati!$E$121&gt;0,(Dati!E114/Dati!$E$121),0)</f>
        <v>0</v>
      </c>
      <c r="E45" s="43">
        <f>IF(Dati!$F$121&gt;0,(Dati!F114/Dati!$F$121),0)</f>
        <v>0</v>
      </c>
      <c r="F45" s="43">
        <f>IF((Dati!$D114+Dati!$H114)&gt;0,Dati!G114/(Dati!$D114+Dati!$H114),0)</f>
        <v>0</v>
      </c>
      <c r="G45" s="43">
        <f>IF((Dati!$E114+Dati!$L114)&gt;0,Dati!I114/(Dati!$E114+Dati!$L114),0)</f>
        <v>0</v>
      </c>
      <c r="H45" s="43">
        <f>IF((Dati!$F114+Dati!$L114)&gt;0,(Dati!J114+Dati!K114)/(Dati!$F114+Dati!$L114),0)</f>
        <v>0</v>
      </c>
      <c r="I45" s="43">
        <f>IF(Dati!$F114&gt;0,(Dati!J114/Dati!$F114),0)</f>
        <v>0</v>
      </c>
      <c r="J45" s="43">
        <f>IF(Dati!$L114&gt;0,(Dati!K114/Dati!$L114),0)</f>
        <v>0</v>
      </c>
    </row>
    <row r="46" spans="1:10" s="45" customFormat="1" ht="27" customHeight="1" x14ac:dyDescent="0.25">
      <c r="A46" s="48" t="s">
        <v>523</v>
      </c>
      <c r="B46" s="49" t="s">
        <v>524</v>
      </c>
      <c r="C46" s="43">
        <f>IF(Dati!$D$121&gt;0,(Dati!D115/Dati!$D$121),0)</f>
        <v>1.636736252147216E-2</v>
      </c>
      <c r="D46" s="43">
        <f>IF(Dati!$E$121&gt;0,(Dati!E115/Dati!$E$121),0)</f>
        <v>0</v>
      </c>
      <c r="E46" s="43">
        <f>IF(Dati!$F$121&gt;0,(Dati!F115/Dati!$F$121),0)</f>
        <v>0</v>
      </c>
      <c r="F46" s="43">
        <f>IF((Dati!$D115+Dati!$H115)&gt;0,Dati!G115/(Dati!$D115+Dati!$H115),0)</f>
        <v>1</v>
      </c>
      <c r="G46" s="43">
        <f>IF((Dati!$E115+Dati!$L115)&gt;0,Dati!I115/(Dati!$E115+Dati!$L115),0)</f>
        <v>0</v>
      </c>
      <c r="H46" s="43">
        <f>IF((Dati!$F115+Dati!$L115)&gt;0,(Dati!J115+Dati!K115)/(Dati!$F115+Dati!$L115),0)</f>
        <v>0</v>
      </c>
      <c r="I46" s="43">
        <f>IF(Dati!$F115&gt;0,(Dati!J115/Dati!$F115),0)</f>
        <v>0</v>
      </c>
      <c r="J46" s="43">
        <f>IF(Dati!$L115&gt;0,(Dati!K115/Dati!$L115),0)</f>
        <v>0</v>
      </c>
    </row>
    <row r="47" spans="1:10" s="45" customFormat="1" ht="27" customHeight="1" x14ac:dyDescent="0.25">
      <c r="A47" s="70" t="s">
        <v>525</v>
      </c>
      <c r="B47" s="49" t="s">
        <v>526</v>
      </c>
      <c r="C47" s="43"/>
      <c r="D47" s="43"/>
      <c r="E47" s="43"/>
      <c r="F47" s="43"/>
      <c r="G47" s="43"/>
      <c r="H47" s="43"/>
      <c r="I47" s="43"/>
      <c r="J47" s="43"/>
    </row>
    <row r="48" spans="1:10" s="45" customFormat="1" ht="27" customHeight="1" x14ac:dyDescent="0.25">
      <c r="A48" s="46" t="s">
        <v>527</v>
      </c>
      <c r="B48" s="47" t="s">
        <v>471</v>
      </c>
      <c r="C48" s="43">
        <f>IF(Dati!$D$121&gt;0,(Dati!D116/Dati!$D$121),0)</f>
        <v>0.11287836221704939</v>
      </c>
      <c r="D48" s="43">
        <f>IF(Dati!$E$121&gt;0,(Dati!E116/Dati!$E$121),0)</f>
        <v>0.13141794482336105</v>
      </c>
      <c r="E48" s="43">
        <f>IF(Dati!$F$121&gt;0,(Dati!F116/Dati!$F$121),0)</f>
        <v>0</v>
      </c>
      <c r="F48" s="43">
        <f>IF((Dati!$D116+Dati!$H116)&gt;0,Dati!G116/(Dati!$D116+Dati!$H116),0)</f>
        <v>1</v>
      </c>
      <c r="G48" s="43">
        <f>IF((Dati!$E116+Dati!$L116)&gt;0,Dati!I116/(Dati!$E116+Dati!$L116),0)</f>
        <v>1</v>
      </c>
      <c r="H48" s="43">
        <f>IF((Dati!$F116+Dati!$L116)&gt;0,(Dati!J116+Dati!K116)/(Dati!$F116+Dati!$L116),0)</f>
        <v>0</v>
      </c>
      <c r="I48" s="43">
        <f>IF(Dati!$F116&gt;0,(Dati!J116/Dati!$F116),0)</f>
        <v>0</v>
      </c>
      <c r="J48" s="43">
        <f>IF(Dati!$L116&gt;0,(Dati!K116/Dati!$L116),0)</f>
        <v>0</v>
      </c>
    </row>
    <row r="49" spans="1:10" s="45" customFormat="1" ht="27" customHeight="1" x14ac:dyDescent="0.25">
      <c r="A49" s="48" t="s">
        <v>528</v>
      </c>
      <c r="B49" s="49" t="s">
        <v>529</v>
      </c>
      <c r="C49" s="43">
        <f>IF(Dati!$D$121&gt;0,(Dati!D117/Dati!$D$121),0)</f>
        <v>0.11287836221704939</v>
      </c>
      <c r="D49" s="43">
        <f>IF(Dati!$E$121&gt;0,(Dati!E117/Dati!$E$121),0)</f>
        <v>0.13141794482336105</v>
      </c>
      <c r="E49" s="43">
        <f>IF(Dati!$F$121&gt;0,(Dati!F117/Dati!$F$121),0)</f>
        <v>0</v>
      </c>
      <c r="F49" s="43">
        <f>IF((Dati!$D117+Dati!$H117)&gt;0,Dati!G117/(Dati!$D117+Dati!$H117),0)</f>
        <v>1</v>
      </c>
      <c r="G49" s="43">
        <f>IF((Dati!$E117+Dati!$L117)&gt;0,Dati!I117/(Dati!$E117+Dati!$L117),0)</f>
        <v>1</v>
      </c>
      <c r="H49" s="43">
        <f>IF((Dati!$F117+Dati!$L117)&gt;0,(Dati!J117+Dati!K117)/(Dati!$F117+Dati!$L117),0)</f>
        <v>0</v>
      </c>
      <c r="I49" s="43">
        <f>IF(Dati!$F117&gt;0,(Dati!J117/Dati!$F117),0)</f>
        <v>0</v>
      </c>
      <c r="J49" s="43">
        <f>IF(Dati!$L117&gt;0,(Dati!K117/Dati!$L117),0)</f>
        <v>0</v>
      </c>
    </row>
    <row r="50" spans="1:10" s="45" customFormat="1" ht="27" customHeight="1" x14ac:dyDescent="0.25">
      <c r="A50" s="70" t="s">
        <v>530</v>
      </c>
      <c r="B50" s="49" t="s">
        <v>531</v>
      </c>
      <c r="C50" s="43"/>
      <c r="D50" s="43"/>
      <c r="E50" s="43"/>
      <c r="F50" s="43"/>
      <c r="G50" s="43"/>
      <c r="H50" s="43"/>
      <c r="I50" s="43"/>
      <c r="J50" s="43"/>
    </row>
    <row r="51" spans="1:10" s="45" customFormat="1" ht="27" customHeight="1" x14ac:dyDescent="0.25">
      <c r="A51" s="46" t="s">
        <v>532</v>
      </c>
      <c r="B51" s="47" t="s">
        <v>472</v>
      </c>
      <c r="C51" s="43">
        <f>IF(Dati!$D$121&gt;0,(Dati!D118/Dati!$D$121),0)</f>
        <v>0.3951307069407814</v>
      </c>
      <c r="D51" s="43">
        <f>IF(Dati!$E$121&gt;0,(Dati!E118/Dati!$E$121),0)</f>
        <v>0.46094844146793895</v>
      </c>
      <c r="E51" s="43">
        <f>IF(Dati!$F$121&gt;0,(Dati!F118/Dati!$F$121),0)</f>
        <v>0.12746456193245406</v>
      </c>
      <c r="F51" s="43">
        <f>IF((Dati!$D118+Dati!$H118)&gt;0,Dati!G118/(Dati!$D118+Dati!$H118),0)</f>
        <v>1</v>
      </c>
      <c r="G51" s="43">
        <f>IF((Dati!$E118+Dati!$L118)&gt;0,Dati!I118/(Dati!$E118+Dati!$L118),0)</f>
        <v>1</v>
      </c>
      <c r="H51" s="43">
        <f>IF((Dati!$F118+Dati!$L118)&gt;0,(Dati!J118+Dati!K118)/(Dati!$F118+Dati!$L118),0)</f>
        <v>1</v>
      </c>
      <c r="I51" s="43">
        <f>IF(Dati!$F118&gt;0,(Dati!J118/Dati!$F118),0)</f>
        <v>1</v>
      </c>
      <c r="J51" s="43">
        <f>IF(Dati!$L118&gt;0,(Dati!K118/Dati!$L118),0)</f>
        <v>0</v>
      </c>
    </row>
    <row r="52" spans="1:10" s="45" customFormat="1" ht="27" customHeight="1" x14ac:dyDescent="0.25">
      <c r="A52" s="46" t="s">
        <v>533</v>
      </c>
      <c r="B52" s="47" t="s">
        <v>473</v>
      </c>
      <c r="C52" s="43">
        <f>IF(Dati!$D$121&gt;0,(Dati!D119/Dati!$D$121),0)</f>
        <v>1.9189321576898396E-3</v>
      </c>
      <c r="D52" s="43">
        <f>IF(Dati!$E$121&gt;0,(Dati!E119/Dati!$E$121),0)</f>
        <v>2.234105061997138E-3</v>
      </c>
      <c r="E52" s="43">
        <f>IF(Dati!$F$121&gt;0,(Dati!F119/Dati!$F$121),0)</f>
        <v>8.1617961276908178E-4</v>
      </c>
      <c r="F52" s="43">
        <f>IF((Dati!$D119+Dati!$H119)&gt;0,Dati!G119/(Dati!$D119+Dati!$H119),0)</f>
        <v>1</v>
      </c>
      <c r="G52" s="43">
        <f>IF((Dati!$E119+Dati!$L119)&gt;0,Dati!I119/(Dati!$E119+Dati!$L119),0)</f>
        <v>1</v>
      </c>
      <c r="H52" s="43">
        <f>IF((Dati!$F119+Dati!$L119)&gt;0,(Dati!J119+Dati!K119)/(Dati!$F119+Dati!$L119),0)</f>
        <v>1</v>
      </c>
      <c r="I52" s="43">
        <f>IF(Dati!$F119&gt;0,(Dati!J119/Dati!$F119),0)</f>
        <v>1</v>
      </c>
      <c r="J52" s="43">
        <f>IF(Dati!$L119&gt;0,(Dati!K119/Dati!$L119),0)</f>
        <v>0</v>
      </c>
    </row>
    <row r="53" spans="1:10" s="45" customFormat="1" ht="27" customHeight="1" x14ac:dyDescent="0.25">
      <c r="A53" s="48" t="s">
        <v>534</v>
      </c>
      <c r="B53" s="49" t="s">
        <v>535</v>
      </c>
      <c r="C53" s="43">
        <f>IF(Dati!$D$121&gt;0,(Dati!D120/Dati!$D$121),0)</f>
        <v>0.39704963909847124</v>
      </c>
      <c r="D53" s="43">
        <f>IF(Dati!$E$121&gt;0,(Dati!E120/Dati!$E$121),0)</f>
        <v>0.46318254652993607</v>
      </c>
      <c r="E53" s="43">
        <f>IF(Dati!$F$121&gt;0,(Dati!F120/Dati!$F$121),0)</f>
        <v>0.12828074154522315</v>
      </c>
      <c r="F53" s="43">
        <f>IF((Dati!$D120+Dati!$H120)&gt;0,Dati!G120/(Dati!$D120+Dati!$H120),0)</f>
        <v>1</v>
      </c>
      <c r="G53" s="43">
        <f>IF((Dati!$E120+Dati!$L120)&gt;0,Dati!I120/(Dati!$E120+Dati!$L120),0)</f>
        <v>1</v>
      </c>
      <c r="H53" s="43">
        <f>IF((Dati!$F120+Dati!$L120)&gt;0,(Dati!J120+Dati!K120)/(Dati!$F120+Dati!$L120),0)</f>
        <v>1</v>
      </c>
      <c r="I53" s="43">
        <f>IF(Dati!$F120&gt;0,(Dati!J120/Dati!$F120),0)</f>
        <v>1</v>
      </c>
      <c r="J53" s="43">
        <f>IF(Dati!$L120&gt;0,(Dati!K120/Dati!$L120),0)</f>
        <v>0</v>
      </c>
    </row>
    <row r="54" spans="1:10" s="45" customFormat="1" ht="27" customHeight="1" x14ac:dyDescent="0.25">
      <c r="A54" s="155" t="s">
        <v>536</v>
      </c>
      <c r="B54" s="155"/>
      <c r="C54" s="43">
        <f>IF(Dati!$D$121&gt;0,(Dati!D121/Dati!$D$121),0)</f>
        <v>1</v>
      </c>
      <c r="D54" s="43">
        <f>IF(Dati!$E$121&gt;0,(Dati!E121/Dati!$E$121),0)</f>
        <v>1</v>
      </c>
      <c r="E54" s="43">
        <f>IF(Dati!$F$121&gt;0,(Dati!F121/Dati!$F$121),0)</f>
        <v>1</v>
      </c>
      <c r="F54" s="43">
        <f>IF((Dati!$D$121+Dati!$H$121)&gt;0,Dati!G121/(Dati!$D$121+Dati!$H$121),0)</f>
        <v>1.0648257865715864</v>
      </c>
      <c r="G54" s="43">
        <f>IF((Dati!$E121+Dati!$L121)&gt;0,Dati!I121/(Dati!$E121+Dati!$L121),0)</f>
        <v>0.99999999999999989</v>
      </c>
      <c r="H54" s="43">
        <f>IF((Dati!$F121+Dati!$L121)&gt;0,(Dati!J121+Dati!K121)/(Dati!$F121+Dati!$L121),0)</f>
        <v>0.8348516129784922</v>
      </c>
      <c r="I54" s="43">
        <f>IF(Dati!$F121&gt;0,(Dati!J121/Dati!$F121),0)</f>
        <v>0.88055645943739691</v>
      </c>
      <c r="J54" s="43">
        <f>IF(Dati!$L121&gt;0,(Dati!K121/Dati!$L121),0)</f>
        <v>0.60440507380907027</v>
      </c>
    </row>
    <row r="55" spans="1:10" ht="15" customHeight="1" x14ac:dyDescent="0.25">
      <c r="A55" s="50"/>
      <c r="B55" s="50"/>
      <c r="C55" s="50"/>
      <c r="D55" s="50"/>
      <c r="E55" s="50"/>
      <c r="F55" s="50"/>
      <c r="G55" s="50"/>
      <c r="H55" s="50"/>
      <c r="I55" s="50"/>
      <c r="J55" s="50"/>
    </row>
    <row r="56" spans="1:10" ht="15" customHeight="1" x14ac:dyDescent="0.25">
      <c r="A56" s="50"/>
      <c r="B56" s="50"/>
      <c r="C56" s="50"/>
      <c r="D56" s="50"/>
      <c r="E56" s="50"/>
      <c r="F56" s="50"/>
      <c r="G56" s="50"/>
      <c r="H56" s="50"/>
      <c r="I56" s="50"/>
      <c r="J56" s="50"/>
    </row>
    <row r="57" spans="1:10" ht="42.75" customHeight="1" x14ac:dyDescent="0.25">
      <c r="A57" s="50"/>
      <c r="B57" s="50"/>
      <c r="C57" s="50"/>
      <c r="D57" s="50"/>
      <c r="E57" s="50"/>
      <c r="F57" s="50"/>
      <c r="G57" s="50"/>
      <c r="H57" s="50"/>
      <c r="I57" s="50"/>
      <c r="J57" s="50"/>
    </row>
  </sheetData>
  <mergeCells count="9">
    <mergeCell ref="I2:J2"/>
    <mergeCell ref="C6:E6"/>
    <mergeCell ref="F6:J6"/>
    <mergeCell ref="A54:B54"/>
    <mergeCell ref="A6:A7"/>
    <mergeCell ref="B6:B7"/>
    <mergeCell ref="A5:J5"/>
    <mergeCell ref="A4:J4"/>
    <mergeCell ref="A3:J3"/>
  </mergeCells>
  <printOptions horizontalCentered="1"/>
  <pageMargins left="0.25" right="0.25" top="0.75" bottom="0.75" header="0.3" footer="0.3"/>
  <pageSetup paperSize="9" scale="89" fitToHeight="0" orientation="landscape" r:id="rId1"/>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sheetPr>
    <pageSetUpPr fitToPage="1"/>
  </sheetPr>
  <dimension ref="A1:IV111"/>
  <sheetViews>
    <sheetView zoomScale="85" zoomScaleNormal="85" workbookViewId="0">
      <selection activeCell="J9" sqref="J9"/>
    </sheetView>
  </sheetViews>
  <sheetFormatPr defaultColWidth="9" defaultRowHeight="15" x14ac:dyDescent="0.25"/>
  <cols>
    <col min="1" max="1" width="21.42578125" style="13" customWidth="1"/>
    <col min="2" max="2" width="7" style="64" customWidth="1"/>
    <col min="3" max="3" width="33.42578125" style="2" customWidth="1"/>
    <col min="4" max="4" width="19.7109375" style="37" customWidth="1"/>
    <col min="5" max="5" width="16.42578125" style="37" customWidth="1"/>
    <col min="6" max="6" width="19.7109375" style="37" customWidth="1"/>
    <col min="7" max="7" width="21.42578125" style="37" customWidth="1"/>
    <col min="8" max="8" width="16.7109375" style="37" customWidth="1"/>
    <col min="9" max="9" width="16" style="37" customWidth="1"/>
    <col min="10" max="10" width="15.85546875" style="37" customWidth="1"/>
    <col min="11" max="256" width="9" style="37"/>
  </cols>
  <sheetData>
    <row r="1" spans="1:10" s="30" customFormat="1" ht="12.75" customHeight="1" x14ac:dyDescent="0.2">
      <c r="A1" s="52" t="str">
        <f>CONCATENATE("Denominazione Ente: ",Dati!D233," - ",Dati!D234)</f>
        <v>Denominazione Ente: COMUNE DI CARPEGNA - PROVINCIA DI PESARO E URBINO</v>
      </c>
      <c r="B1" s="56"/>
      <c r="C1" s="51"/>
      <c r="D1" s="29"/>
      <c r="E1" s="29"/>
    </row>
    <row r="2" spans="1:10" s="30" customFormat="1" ht="12.75" customHeight="1" x14ac:dyDescent="0.2">
      <c r="A2" s="52"/>
      <c r="B2" s="57"/>
      <c r="C2" s="51"/>
      <c r="D2" s="32"/>
      <c r="J2" s="78" t="s">
        <v>673</v>
      </c>
    </row>
    <row r="3" spans="1:10" s="30" customFormat="1" ht="18" customHeight="1" x14ac:dyDescent="0.2">
      <c r="A3" s="148" t="s">
        <v>676</v>
      </c>
      <c r="B3" s="148"/>
      <c r="C3" s="148"/>
      <c r="D3" s="148"/>
      <c r="E3" s="148"/>
      <c r="F3" s="161"/>
      <c r="G3" s="161"/>
      <c r="H3" s="161"/>
      <c r="I3" s="161"/>
      <c r="J3" s="161"/>
    </row>
    <row r="4" spans="1:10" s="30" customFormat="1" ht="15" customHeight="1" x14ac:dyDescent="0.25">
      <c r="A4" s="162" t="s">
        <v>672</v>
      </c>
      <c r="B4" s="163"/>
      <c r="C4" s="163"/>
      <c r="D4" s="163"/>
      <c r="E4" s="163"/>
      <c r="F4" s="163"/>
      <c r="G4" s="163"/>
      <c r="H4" s="163"/>
      <c r="I4" s="163"/>
      <c r="J4" s="163"/>
    </row>
    <row r="5" spans="1:10" s="30" customFormat="1" ht="15" customHeight="1" x14ac:dyDescent="0.2">
      <c r="A5" s="162" t="str">
        <f>CONCATENATE("Rendiconto esercizio ",Dati!D235)</f>
        <v>Rendiconto esercizio 2022</v>
      </c>
      <c r="B5" s="162"/>
      <c r="C5" s="162"/>
      <c r="D5" s="162"/>
      <c r="E5" s="162"/>
      <c r="F5" s="162"/>
      <c r="G5" s="162"/>
      <c r="H5" s="162"/>
      <c r="I5" s="162"/>
      <c r="J5" s="162"/>
    </row>
    <row r="6" spans="1:10" ht="19.5" customHeight="1" x14ac:dyDescent="0.25">
      <c r="A6" s="164" t="s">
        <v>394</v>
      </c>
      <c r="B6" s="164"/>
      <c r="C6" s="164"/>
      <c r="D6" s="166" t="s">
        <v>677</v>
      </c>
      <c r="E6" s="167"/>
      <c r="F6" s="167"/>
      <c r="G6" s="167"/>
      <c r="H6" s="167"/>
      <c r="I6" s="167"/>
      <c r="J6" s="168"/>
    </row>
    <row r="7" spans="1:10" ht="12.6" customHeight="1" x14ac:dyDescent="0.25">
      <c r="A7" s="164" t="s">
        <v>394</v>
      </c>
      <c r="B7" s="165"/>
      <c r="C7" s="165"/>
      <c r="D7" s="169" t="s">
        <v>669</v>
      </c>
      <c r="E7" s="170"/>
      <c r="F7" s="169" t="s">
        <v>670</v>
      </c>
      <c r="G7" s="171"/>
      <c r="H7" s="172" t="s">
        <v>671</v>
      </c>
      <c r="I7" s="173"/>
      <c r="J7" s="174"/>
    </row>
    <row r="8" spans="1:10" ht="76.5" customHeight="1" x14ac:dyDescent="0.25">
      <c r="A8" s="164" t="s">
        <v>394</v>
      </c>
      <c r="B8" s="165"/>
      <c r="C8" s="165"/>
      <c r="D8" s="76" t="s">
        <v>667</v>
      </c>
      <c r="E8" s="77" t="s">
        <v>668</v>
      </c>
      <c r="F8" s="76" t="s">
        <v>667</v>
      </c>
      <c r="G8" s="77" t="s">
        <v>668</v>
      </c>
      <c r="H8" s="79" t="s">
        <v>674</v>
      </c>
      <c r="I8" s="79" t="s">
        <v>675</v>
      </c>
      <c r="J8" s="79" t="s">
        <v>835</v>
      </c>
    </row>
    <row r="9" spans="1:10" ht="13.35" customHeight="1" x14ac:dyDescent="0.25">
      <c r="A9" s="175" t="s">
        <v>542</v>
      </c>
      <c r="B9" s="58" t="s">
        <v>396</v>
      </c>
      <c r="C9" s="59" t="s">
        <v>173</v>
      </c>
      <c r="D9" s="43">
        <f>IF(Dati!$D$230&gt;0,(Dati!D128/Dati!$D$230),0)</f>
        <v>4.7310075837203487E-3</v>
      </c>
      <c r="E9" s="43">
        <f>IF(Dati!$F$230&gt;0,(Dati!F128/Dati!$F$230),0)</f>
        <v>0</v>
      </c>
      <c r="F9" s="43">
        <f>IF(Dati!$E$230&gt;0,(Dati!E128/Dati!$E$230),0)</f>
        <v>5.2149717383091548E-3</v>
      </c>
      <c r="G9" s="43">
        <f>IF(Dati!$G$230&gt;0,(Dati!G128/Dati!$G$230),0)</f>
        <v>0</v>
      </c>
      <c r="H9" s="43">
        <f>IF((Dati!$H$230+Dati!$I$230)&gt;0,((Dati!H128+Dati!I128)/(Dati!$H$230+Dati!$I$230)),0)</f>
        <v>1.694492189298533E-2</v>
      </c>
      <c r="I9" s="65">
        <f>IF(Dati!$I$230&gt;0,(Dati!I128/Dati!$I$230),0)</f>
        <v>0</v>
      </c>
      <c r="J9" s="65">
        <f>IF(Dati!$J$230&gt;0,(Dati!J128/Dati!$J$230),0)</f>
        <v>7.1855456882341864E-5</v>
      </c>
    </row>
    <row r="10" spans="1:10" ht="12.6" customHeight="1" x14ac:dyDescent="0.25">
      <c r="A10" s="164" t="s">
        <v>395</v>
      </c>
      <c r="B10" s="58" t="s">
        <v>397</v>
      </c>
      <c r="C10" s="59" t="s">
        <v>175</v>
      </c>
      <c r="D10" s="43">
        <f>IF(Dati!$D$230&gt;0,(Dati!D129/Dati!$D$230),0)</f>
        <v>1.5882960832988402E-2</v>
      </c>
      <c r="E10" s="43">
        <f>IF(Dati!$F$230&gt;0,(Dati!F129/Dati!$F$230),0)</f>
        <v>0</v>
      </c>
      <c r="F10" s="43">
        <f>IF(Dati!$E$230&gt;0,(Dati!E129/Dati!$E$230),0)</f>
        <v>2.1681226516285942E-2</v>
      </c>
      <c r="G10" s="43">
        <f>IF(Dati!$G$230&gt;0,(Dati!G129/Dati!$G$230),0)</f>
        <v>0</v>
      </c>
      <c r="H10" s="43">
        <f>IF((Dati!$H$230+Dati!$I$230)&gt;0,((Dati!H129+Dati!I129)/(Dati!$H$230+Dati!$I$230)),0)</f>
        <v>6.4432230217028069E-2</v>
      </c>
      <c r="I10" s="65">
        <f>IF(Dati!$I$230&gt;0,(Dati!I129/Dati!$I$230),0)</f>
        <v>0</v>
      </c>
      <c r="J10" s="65">
        <f>IF(Dati!$J$230&gt;0,(Dati!J129/Dati!$J$230),0)</f>
        <v>2.9366129176534124E-3</v>
      </c>
    </row>
    <row r="11" spans="1:10" ht="41.25" customHeight="1" x14ac:dyDescent="0.25">
      <c r="A11" s="164" t="s">
        <v>395</v>
      </c>
      <c r="B11" s="60" t="s">
        <v>419</v>
      </c>
      <c r="C11" s="48" t="s">
        <v>177</v>
      </c>
      <c r="D11" s="43">
        <f>IF(Dati!$D$230&gt;0,(Dati!D130/Dati!$D$230),0)</f>
        <v>2.3726147900447619E-2</v>
      </c>
      <c r="E11" s="43">
        <f>IF(Dati!$F$230&gt;0,(Dati!F130/Dati!$F$230),0)</f>
        <v>0</v>
      </c>
      <c r="F11" s="43">
        <f>IF(Dati!$E$230&gt;0,(Dati!E130/Dati!$E$230),0)</f>
        <v>8.8955985612537824E-3</v>
      </c>
      <c r="G11" s="43">
        <f>IF(Dati!$G$230&gt;0,(Dati!G130/Dati!$G$230),0)</f>
        <v>0</v>
      </c>
      <c r="H11" s="43">
        <f>IF((Dati!$H$230+Dati!$I$230)&gt;0,((Dati!H130+Dati!I130)/(Dati!$H$230+Dati!$I$230)),0)</f>
        <v>2.7731425833373971E-2</v>
      </c>
      <c r="I11" s="65">
        <f>IF(Dati!$I$230&gt;0,(Dati!I130/Dati!$I$230),0)</f>
        <v>0</v>
      </c>
      <c r="J11" s="65">
        <f>IF(Dati!$J$230&gt;0,(Dati!J130/Dati!$J$230),0)</f>
        <v>6.368379834208825E-4</v>
      </c>
    </row>
    <row r="12" spans="1:10" ht="29.25" customHeight="1" x14ac:dyDescent="0.25">
      <c r="A12" s="164" t="s">
        <v>395</v>
      </c>
      <c r="B12" s="61" t="s">
        <v>399</v>
      </c>
      <c r="C12" s="48" t="s">
        <v>538</v>
      </c>
      <c r="D12" s="43">
        <f>IF(Dati!$D$230&gt;0,(Dati!D131/Dati!$D$230),0)</f>
        <v>6.9577567776088374E-3</v>
      </c>
      <c r="E12" s="43">
        <f>IF(Dati!$F$230&gt;0,(Dati!F131/Dati!$F$230),0)</f>
        <v>0</v>
      </c>
      <c r="F12" s="43">
        <f>IF(Dati!$E$230&gt;0,(Dati!E131/Dati!$E$230),0)</f>
        <v>1.0642608754383418E-2</v>
      </c>
      <c r="G12" s="43">
        <f>IF(Dati!$G$230&gt;0,(Dati!G131/Dati!$G$230),0)</f>
        <v>0</v>
      </c>
      <c r="H12" s="43">
        <f>IF((Dati!$H$230+Dati!$I$230)&gt;0,((Dati!H131+Dati!I131)/(Dati!$H$230+Dati!$I$230)),0)</f>
        <v>2.5139200942314761E-2</v>
      </c>
      <c r="I12" s="65">
        <f>IF(Dati!$I$230&gt;0,(Dati!I131/Dati!$I$230),0)</f>
        <v>0</v>
      </c>
      <c r="J12" s="65">
        <f>IF(Dati!$J$230&gt;0,(Dati!J131/Dati!$J$230),0)</f>
        <v>4.2864300559401144E-3</v>
      </c>
    </row>
    <row r="13" spans="1:10" ht="27.75" customHeight="1" x14ac:dyDescent="0.25">
      <c r="A13" s="164" t="s">
        <v>395</v>
      </c>
      <c r="B13" s="60" t="s">
        <v>411</v>
      </c>
      <c r="C13" s="48" t="s">
        <v>540</v>
      </c>
      <c r="D13" s="43">
        <f>IF(Dati!$D$230&gt;0,(Dati!D132/Dati!$D$230),0)</f>
        <v>1.9923030931309213E-3</v>
      </c>
      <c r="E13" s="43">
        <f>IF(Dati!$F$230&gt;0,(Dati!F132/Dati!$F$230),0)</f>
        <v>0</v>
      </c>
      <c r="F13" s="43">
        <f>IF(Dati!$E$230&gt;0,(Dati!E132/Dati!$E$230),0)</f>
        <v>2.7729105253333922E-3</v>
      </c>
      <c r="G13" s="43">
        <f>IF(Dati!$G$230&gt;0,(Dati!G132/Dati!$G$230),0)</f>
        <v>0</v>
      </c>
      <c r="H13" s="43">
        <f>IF((Dati!$H$230+Dati!$I$230)&gt;0,((Dati!H132+Dati!I132)/(Dati!$H$230+Dati!$I$230)),0)</f>
        <v>8.5052318493350661E-3</v>
      </c>
      <c r="I13" s="65">
        <f>IF(Dati!$I$230&gt;0,(Dati!I132/Dati!$I$230),0)</f>
        <v>0</v>
      </c>
      <c r="J13" s="65">
        <f>IF(Dati!$J$230&gt;0,(Dati!J132/Dati!$J$230),0)</f>
        <v>2.5951577573251315E-4</v>
      </c>
    </row>
    <row r="14" spans="1:10" ht="12.6" customHeight="1" x14ac:dyDescent="0.25">
      <c r="A14" s="164" t="s">
        <v>395</v>
      </c>
      <c r="B14" s="58" t="s">
        <v>401</v>
      </c>
      <c r="C14" s="59" t="s">
        <v>183</v>
      </c>
      <c r="D14" s="43">
        <f>IF(Dati!$D$230&gt;0,(Dati!D133/Dati!$D$230),0)</f>
        <v>6.8083554925128398E-3</v>
      </c>
      <c r="E14" s="43">
        <f>IF(Dati!$F$230&gt;0,(Dati!F133/Dati!$F$230),0)</f>
        <v>0</v>
      </c>
      <c r="F14" s="43">
        <f>IF(Dati!$E$230&gt;0,(Dati!E133/Dati!$E$230),0)</f>
        <v>8.5451906367549225E-3</v>
      </c>
      <c r="G14" s="43">
        <f>IF(Dati!$G$230&gt;0,(Dati!G133/Dati!$G$230),0)</f>
        <v>0</v>
      </c>
      <c r="H14" s="43">
        <f>IF((Dati!$H$230+Dati!$I$230)&gt;0,((Dati!H133+Dati!I133)/(Dati!$H$230+Dati!$I$230)),0)</f>
        <v>2.7201580340383197E-2</v>
      </c>
      <c r="I14" s="65">
        <f>IF(Dati!$I$230&gt;0,(Dati!I133/Dati!$I$230),0)</f>
        <v>0</v>
      </c>
      <c r="J14" s="65">
        <f>IF(Dati!$J$230&gt;0,(Dati!J133/Dati!$J$230),0)</f>
        <v>3.6510629094697173E-4</v>
      </c>
    </row>
    <row r="15" spans="1:10" ht="37.9" customHeight="1" x14ac:dyDescent="0.25">
      <c r="A15" s="164" t="s">
        <v>395</v>
      </c>
      <c r="B15" s="60" t="s">
        <v>412</v>
      </c>
      <c r="C15" s="48" t="s">
        <v>185</v>
      </c>
      <c r="D15" s="43">
        <f>IF(Dati!$D$230&gt;0,(Dati!D134/Dati!$D$230),0)</f>
        <v>9.5543259632781784E-3</v>
      </c>
      <c r="E15" s="43">
        <f>IF(Dati!$F$230&gt;0,(Dati!F134/Dati!$F$230),0)</f>
        <v>0</v>
      </c>
      <c r="F15" s="43">
        <f>IF(Dati!$E$230&gt;0,(Dati!E134/Dati!$E$230),0)</f>
        <v>1.1095825317244795E-2</v>
      </c>
      <c r="G15" s="43">
        <f>IF(Dati!$G$230&gt;0,(Dati!G134/Dati!$G$230),0)</f>
        <v>0</v>
      </c>
      <c r="H15" s="43">
        <f>IF((Dati!$H$230+Dati!$I$230)&gt;0,((Dati!H134+Dati!I134)/(Dati!$H$230+Dati!$I$230)),0)</f>
        <v>3.0390064217543106E-2</v>
      </c>
      <c r="I15" s="65">
        <f>IF(Dati!$I$230&gt;0,(Dati!I134/Dati!$I$230),0)</f>
        <v>0</v>
      </c>
      <c r="J15" s="65">
        <f>IF(Dati!$J$230&gt;0,(Dati!J134/Dati!$J$230),0)</f>
        <v>2.6360694856052622E-3</v>
      </c>
    </row>
    <row r="16" spans="1:10" ht="12.6" customHeight="1" x14ac:dyDescent="0.25">
      <c r="A16" s="164" t="s">
        <v>395</v>
      </c>
      <c r="B16" s="58" t="s">
        <v>403</v>
      </c>
      <c r="C16" s="59" t="s">
        <v>187</v>
      </c>
      <c r="D16" s="43">
        <f>IF(Dati!$D$230&gt;0,(Dati!D135/Dati!$D$230),0)</f>
        <v>5.5174943451693733E-4</v>
      </c>
      <c r="E16" s="43">
        <f>IF(Dati!$F$230&gt;0,(Dati!F135/Dati!$F$230),0)</f>
        <v>0</v>
      </c>
      <c r="F16" s="43">
        <f>IF(Dati!$E$230&gt;0,(Dati!E135/Dati!$E$230),0)</f>
        <v>6.1606102355491062E-4</v>
      </c>
      <c r="G16" s="43">
        <f>IF(Dati!$G$230&gt;0,(Dati!G135/Dati!$G$230),0)</f>
        <v>0</v>
      </c>
      <c r="H16" s="43">
        <f>IF((Dati!$H$230+Dati!$I$230)&gt;0,((Dati!H135+Dati!I135)/(Dati!$H$230+Dati!$I$230)),0)</f>
        <v>1.7475597761200982E-3</v>
      </c>
      <c r="I16" s="65">
        <f>IF(Dati!$I$230&gt;0,(Dati!I135/Dati!$I$230),0)</f>
        <v>0</v>
      </c>
      <c r="J16" s="65">
        <f>IF(Dati!$J$230&gt;0,(Dati!J135/Dati!$J$230),0)</f>
        <v>1.1994385511048939E-4</v>
      </c>
    </row>
    <row r="17" spans="1:10" ht="25.35" customHeight="1" x14ac:dyDescent="0.25">
      <c r="A17" s="164" t="s">
        <v>395</v>
      </c>
      <c r="B17" s="60" t="s">
        <v>549</v>
      </c>
      <c r="C17" s="48" t="s">
        <v>541</v>
      </c>
      <c r="D17" s="43">
        <f>IF(Dati!$D$230&gt;0,(Dati!D136/Dati!$D$230),0)</f>
        <v>0</v>
      </c>
      <c r="E17" s="43">
        <f>IF(Dati!$F$230&gt;0,(Dati!F136/Dati!$F$230),0)</f>
        <v>0</v>
      </c>
      <c r="F17" s="43">
        <f>IF(Dati!$E$230&gt;0,(Dati!E136/Dati!$E$230),0)</f>
        <v>0</v>
      </c>
      <c r="G17" s="43">
        <f>IF(Dati!$G$230&gt;0,(Dati!G136/Dati!$G$230),0)</f>
        <v>0</v>
      </c>
      <c r="H17" s="43">
        <f>IF((Dati!$H$230+Dati!$I$230)&gt;0,((Dati!H136+Dati!I136)/(Dati!$H$230+Dati!$I$230)),0)</f>
        <v>0</v>
      </c>
      <c r="I17" s="65">
        <f>IF(Dati!$I$230&gt;0,(Dati!I136/Dati!$I$230),0)</f>
        <v>0</v>
      </c>
      <c r="J17" s="65">
        <f>IF(Dati!$J$230&gt;0,(Dati!J136/Dati!$J$230),0)</f>
        <v>0</v>
      </c>
    </row>
    <row r="18" spans="1:10" ht="12.6" customHeight="1" x14ac:dyDescent="0.25">
      <c r="A18" s="164" t="s">
        <v>395</v>
      </c>
      <c r="B18" s="62" t="s">
        <v>550</v>
      </c>
      <c r="C18" s="59" t="s">
        <v>191</v>
      </c>
      <c r="D18" s="43">
        <f>IF(Dati!$D$230&gt;0,(Dati!D137/Dati!$D$230),0)</f>
        <v>6.9255514520846911E-3</v>
      </c>
      <c r="E18" s="43">
        <f>IF(Dati!$F$230&gt;0,(Dati!F137/Dati!$F$230),0)</f>
        <v>0</v>
      </c>
      <c r="F18" s="43">
        <f>IF(Dati!$E$230&gt;0,(Dati!E137/Dati!$E$230),0)</f>
        <v>1.1086095121776388E-2</v>
      </c>
      <c r="G18" s="43">
        <f>IF(Dati!$G$230&gt;0,(Dati!G137/Dati!$G$230),0)</f>
        <v>0</v>
      </c>
      <c r="H18" s="43">
        <f>IF((Dati!$H$230+Dati!$I$230)&gt;0,((Dati!H137+Dati!I137)/(Dati!$H$230+Dati!$I$230)),0)</f>
        <v>2.6821404817651148E-2</v>
      </c>
      <c r="I18" s="65">
        <f>IF(Dati!$I$230&gt;0,(Dati!I137/Dati!$I$230),0)</f>
        <v>0.1333488279957725</v>
      </c>
      <c r="J18" s="65">
        <f>IF(Dati!$J$230&gt;0,(Dati!J137/Dati!$J$230),0)</f>
        <v>4.1867880980475357E-3</v>
      </c>
    </row>
    <row r="19" spans="1:10" ht="12.6" customHeight="1" x14ac:dyDescent="0.25">
      <c r="A19" s="164" t="s">
        <v>395</v>
      </c>
      <c r="B19" s="62">
        <v>11</v>
      </c>
      <c r="C19" s="59" t="s">
        <v>193</v>
      </c>
      <c r="D19" s="43">
        <f>IF(Dati!$D$230&gt;0,(Dati!D138/Dati!$D$230),0)</f>
        <v>3.8719603534709602E-3</v>
      </c>
      <c r="E19" s="43">
        <f>IF(Dati!$F$230&gt;0,(Dati!F138/Dati!$F$230),0)</f>
        <v>0</v>
      </c>
      <c r="F19" s="43">
        <f>IF(Dati!$E$230&gt;0,(Dati!E138/Dati!$E$230),0)</f>
        <v>3.6263167931326798E-3</v>
      </c>
      <c r="G19" s="43">
        <f>IF(Dati!$G$230&gt;0,(Dati!G138/Dati!$G$230),0)</f>
        <v>0</v>
      </c>
      <c r="H19" s="43">
        <f>IF((Dati!$H$230+Dati!$I$230)&gt;0,((Dati!H138+Dati!I138)/(Dati!$H$230+Dati!$I$230)),0)</f>
        <v>1.1676769461955481E-2</v>
      </c>
      <c r="I19" s="65">
        <f>IF(Dati!$I$230&gt;0,(Dati!I138/Dati!$I$230),0)</f>
        <v>0</v>
      </c>
      <c r="J19" s="65">
        <f>IF(Dati!$J$230&gt;0,(Dati!J138/Dati!$J$230),0)</f>
        <v>9.6513712309483847E-5</v>
      </c>
    </row>
    <row r="20" spans="1:10" ht="44.45" customHeight="1" x14ac:dyDescent="0.25">
      <c r="A20" s="164" t="s">
        <v>395</v>
      </c>
      <c r="B20" s="176" t="s">
        <v>543</v>
      </c>
      <c r="C20" s="177"/>
      <c r="D20" s="43">
        <f>IF(Dati!$D$230&gt;0,(Dati!D139/Dati!$D$230),0)</f>
        <v>8.100211888375973E-2</v>
      </c>
      <c r="E20" s="43">
        <f>IF(Dati!$F$230&gt;0,(Dati!F139/Dati!$F$230),0)</f>
        <v>0</v>
      </c>
      <c r="F20" s="43">
        <f>IF(Dati!$E$230&gt;0,(Dati!E139/Dati!$E$230),0)</f>
        <v>8.4176804988029388E-2</v>
      </c>
      <c r="G20" s="43">
        <f>IF(Dati!$G$230&gt;0,(Dati!G139/Dati!$G$230),0)</f>
        <v>0</v>
      </c>
      <c r="H20" s="43">
        <f>IF((Dati!$H$230+Dati!$I$230)&gt;0,((Dati!H139+Dati!I139)/(Dati!$H$230+Dati!$I$230)),0)</f>
        <v>0.24059038934869023</v>
      </c>
      <c r="I20" s="65">
        <f>IF(Dati!$I$230&gt;0,(Dati!I139/Dati!$I$230),0)</f>
        <v>0.1333488279957725</v>
      </c>
      <c r="J20" s="65">
        <f>IF(Dati!$J$230&gt;0,(Dati!J139/Dati!$J$230),0)</f>
        <v>1.5595673631649012E-2</v>
      </c>
    </row>
    <row r="21" spans="1:10" ht="13.35" customHeight="1" x14ac:dyDescent="0.25">
      <c r="A21" s="178" t="s">
        <v>544</v>
      </c>
      <c r="B21" s="58" t="s">
        <v>396</v>
      </c>
      <c r="C21" s="59" t="s">
        <v>197</v>
      </c>
      <c r="D21" s="43">
        <f>IF(Dati!$D$230&gt;0,(Dati!D140/Dati!$D$230),0)</f>
        <v>0</v>
      </c>
      <c r="E21" s="43">
        <f>IF(Dati!$F$230&gt;0,(Dati!F140/Dati!$F$230),0)</f>
        <v>0</v>
      </c>
      <c r="F21" s="43">
        <f>IF(Dati!$E$230&gt;0,(Dati!E140/Dati!$E$230),0)</f>
        <v>0</v>
      </c>
      <c r="G21" s="43">
        <f>IF(Dati!$G$230&gt;0,(Dati!G140/Dati!$G$230),0)</f>
        <v>0</v>
      </c>
      <c r="H21" s="43">
        <f>IF((Dati!$H$230+Dati!$I$230)&gt;0,((Dati!H140+Dati!I140)/(Dati!$H$230+Dati!$I$230)),0)</f>
        <v>0</v>
      </c>
      <c r="I21" s="65">
        <f>IF(Dati!$I$230&gt;0,(Dati!I140/Dati!$I$230),0)</f>
        <v>0</v>
      </c>
      <c r="J21" s="65">
        <f>IF(Dati!$J$230&gt;0,(Dati!J140/Dati!$J$230),0)</f>
        <v>0</v>
      </c>
    </row>
    <row r="22" spans="1:10" ht="28.5" customHeight="1" x14ac:dyDescent="0.25">
      <c r="A22" s="179" t="s">
        <v>405</v>
      </c>
      <c r="B22" s="58" t="s">
        <v>397</v>
      </c>
      <c r="C22" s="48" t="s">
        <v>199</v>
      </c>
      <c r="D22" s="43">
        <f>IF(Dati!$D$230&gt;0,(Dati!D141/Dati!$D$230),0)</f>
        <v>0</v>
      </c>
      <c r="E22" s="43">
        <f>IF(Dati!$F$230&gt;0,(Dati!F141/Dati!$F$230),0)</f>
        <v>0</v>
      </c>
      <c r="F22" s="43">
        <f>IF(Dati!$E$230&gt;0,(Dati!E141/Dati!$E$230),0)</f>
        <v>0</v>
      </c>
      <c r="G22" s="43">
        <f>IF(Dati!$G$230&gt;0,(Dati!G141/Dati!$G$230),0)</f>
        <v>0</v>
      </c>
      <c r="H22" s="43">
        <f>IF((Dati!$H$230+Dati!$I$230)&gt;0,((Dati!H141+Dati!I141)/(Dati!$H$230+Dati!$I$230)),0)</f>
        <v>0</v>
      </c>
      <c r="I22" s="65">
        <f>IF(Dati!$I$230&gt;0,(Dati!I141/Dati!$I$230),0)</f>
        <v>0</v>
      </c>
      <c r="J22" s="65">
        <f>IF(Dati!$J$230&gt;0,(Dati!J141/Dati!$J$230),0)</f>
        <v>0</v>
      </c>
    </row>
    <row r="23" spans="1:10" ht="22.9" customHeight="1" x14ac:dyDescent="0.25">
      <c r="A23" s="179" t="s">
        <v>405</v>
      </c>
      <c r="B23" s="180" t="s">
        <v>406</v>
      </c>
      <c r="C23" s="180"/>
      <c r="D23" s="43">
        <f>IF(Dati!$D$230&gt;0,(Dati!D142/Dati!$D$230),0)</f>
        <v>0</v>
      </c>
      <c r="E23" s="43">
        <f>IF(Dati!$F$230&gt;0,(Dati!F142/Dati!$F$230),0)</f>
        <v>0</v>
      </c>
      <c r="F23" s="43">
        <f>IF(Dati!$E$230&gt;0,(Dati!E142/Dati!$E$230),0)</f>
        <v>0</v>
      </c>
      <c r="G23" s="43">
        <f>IF(Dati!$G$230&gt;0,(Dati!G142/Dati!$G$230),0)</f>
        <v>0</v>
      </c>
      <c r="H23" s="43">
        <f>IF((Dati!$H$230+Dati!$I$230)&gt;0,((Dati!H142+Dati!I142)/(Dati!$H$230+Dati!$I$230)),0)</f>
        <v>0</v>
      </c>
      <c r="I23" s="65">
        <f>IF(Dati!$I$230&gt;0,(Dati!I142/Dati!$I$230),0)</f>
        <v>0</v>
      </c>
      <c r="J23" s="65">
        <f>IF(Dati!$J$230&gt;0,(Dati!J142/Dati!$J$230),0)</f>
        <v>0</v>
      </c>
    </row>
    <row r="24" spans="1:10" ht="16.5" customHeight="1" x14ac:dyDescent="0.25">
      <c r="A24" s="175" t="s">
        <v>545</v>
      </c>
      <c r="B24" s="58" t="s">
        <v>396</v>
      </c>
      <c r="C24" s="59" t="s">
        <v>203</v>
      </c>
      <c r="D24" s="43">
        <f>IF(Dati!$D$230&gt;0,(Dati!D143/Dati!$D$230),0)</f>
        <v>4.2983030563483781E-3</v>
      </c>
      <c r="E24" s="43">
        <f>IF(Dati!$F$230&gt;0,(Dati!F143/Dati!$F$230),0)</f>
        <v>0</v>
      </c>
      <c r="F24" s="43">
        <f>IF(Dati!$E$230&gt;0,(Dati!E143/Dati!$E$230),0)</f>
        <v>5.01744385924027E-3</v>
      </c>
      <c r="G24" s="43">
        <f>IF(Dati!$G$230&gt;0,(Dati!G143/Dati!$G$230),0)</f>
        <v>0</v>
      </c>
      <c r="H24" s="43">
        <f>IF((Dati!$H$230+Dati!$I$230)&gt;0,((Dati!H143+Dati!I143)/(Dati!$H$230+Dati!$I$230)),0)</f>
        <v>1.5898801964783455E-2</v>
      </c>
      <c r="I24" s="65">
        <f>IF(Dati!$I$230&gt;0,(Dati!I143/Dati!$I$230),0)</f>
        <v>0</v>
      </c>
      <c r="J24" s="65">
        <f>IF(Dati!$J$230&gt;0,(Dati!J143/Dati!$J$230),0)</f>
        <v>2.4640141671594765E-4</v>
      </c>
    </row>
    <row r="25" spans="1:10" ht="25.35" customHeight="1" x14ac:dyDescent="0.25">
      <c r="A25" s="164" t="s">
        <v>407</v>
      </c>
      <c r="B25" s="61" t="s">
        <v>408</v>
      </c>
      <c r="C25" s="48" t="s">
        <v>546</v>
      </c>
      <c r="D25" s="43">
        <f>IF(Dati!$D$230&gt;0,(Dati!D144/Dati!$D$230),0)</f>
        <v>5.6439181108524681E-5</v>
      </c>
      <c r="E25" s="43">
        <f>IF(Dati!$F$230&gt;0,(Dati!F144/Dati!$F$230),0)</f>
        <v>0</v>
      </c>
      <c r="F25" s="43">
        <f>IF(Dati!$E$230&gt;0,(Dati!E144/Dati!$E$230),0)</f>
        <v>2.6884906593825689E-3</v>
      </c>
      <c r="G25" s="43">
        <f>IF(Dati!$G$230&gt;0,(Dati!G144/Dati!$G$230),0)</f>
        <v>0</v>
      </c>
      <c r="H25" s="43">
        <f>IF((Dati!$H$230+Dati!$I$230)&gt;0,((Dati!H144+Dati!I144)/(Dati!$H$230+Dati!$I$230)),0)</f>
        <v>0</v>
      </c>
      <c r="I25" s="65">
        <f>IF(Dati!$I$230&gt;0,(Dati!I144/Dati!$I$230),0)</f>
        <v>0</v>
      </c>
      <c r="J25" s="65">
        <f>IF(Dati!$J$230&gt;0,(Dati!J144/Dati!$J$230),0)</f>
        <v>3.8672868094431164E-3</v>
      </c>
    </row>
    <row r="26" spans="1:10" ht="34.35" customHeight="1" x14ac:dyDescent="0.25">
      <c r="A26" s="164" t="s">
        <v>407</v>
      </c>
      <c r="B26" s="176" t="s">
        <v>547</v>
      </c>
      <c r="C26" s="177"/>
      <c r="D26" s="43">
        <f>IF(Dati!$D$230&gt;0,(Dati!D145/Dati!$D$230),0)</f>
        <v>4.3547422374569031E-3</v>
      </c>
      <c r="E26" s="43">
        <f>IF(Dati!$F$230&gt;0,(Dati!F145/Dati!$F$230),0)</f>
        <v>0</v>
      </c>
      <c r="F26" s="43">
        <f>IF(Dati!$E$230&gt;0,(Dati!E145/Dati!$E$230),0)</f>
        <v>7.7059345186228385E-3</v>
      </c>
      <c r="G26" s="43">
        <f>IF(Dati!$G$230&gt;0,(Dati!G145/Dati!$G$230),0)</f>
        <v>0</v>
      </c>
      <c r="H26" s="43">
        <f>IF((Dati!$H$230+Dati!$I$230)&gt;0,((Dati!H145+Dati!I145)/(Dati!$H$230+Dati!$I$230)),0)</f>
        <v>1.5898801964783455E-2</v>
      </c>
      <c r="I26" s="65">
        <f>IF(Dati!$I$230&gt;0,(Dati!I145/Dati!$I$230),0)</f>
        <v>0</v>
      </c>
      <c r="J26" s="65">
        <f>IF(Dati!$J$230&gt;0,(Dati!J145/Dati!$J$230),0)</f>
        <v>4.1136882261590636E-3</v>
      </c>
    </row>
    <row r="27" spans="1:10" ht="15.75" customHeight="1" x14ac:dyDescent="0.25">
      <c r="A27" s="175" t="s">
        <v>551</v>
      </c>
      <c r="B27" s="58" t="s">
        <v>396</v>
      </c>
      <c r="C27" s="59" t="s">
        <v>209</v>
      </c>
      <c r="D27" s="43">
        <f>IF(Dati!$D$230&gt;0,(Dati!D146/Dati!$D$230),0)</f>
        <v>0.16324468743829679</v>
      </c>
      <c r="E27" s="43">
        <f>IF(Dati!$F$230&gt;0,(Dati!F146/Dati!$F$230),0)</f>
        <v>0</v>
      </c>
      <c r="F27" s="43">
        <f>IF(Dati!$E$230&gt;0,(Dati!E146/Dati!$E$230),0)</f>
        <v>1.3371914101940182E-2</v>
      </c>
      <c r="G27" s="43">
        <f>IF(Dati!$G$230&gt;0,(Dati!G146/Dati!$G$230),0)</f>
        <v>0</v>
      </c>
      <c r="H27" s="43">
        <f>IF((Dati!$H$230+Dati!$I$230)&gt;0,((Dati!H146+Dati!I146)/(Dati!$H$230+Dati!$I$230)),0)</f>
        <v>2.1313385489573015E-2</v>
      </c>
      <c r="I27" s="65">
        <f>IF(Dati!$I$230&gt;0,(Dati!I146/Dati!$I$230),0)</f>
        <v>0</v>
      </c>
      <c r="J27" s="65">
        <f>IF(Dati!$J$230&gt;0,(Dati!J146/Dati!$J$230),0)</f>
        <v>9.8898949753766247E-3</v>
      </c>
    </row>
    <row r="28" spans="1:10" ht="25.35" customHeight="1" x14ac:dyDescent="0.25">
      <c r="A28" s="164" t="s">
        <v>409</v>
      </c>
      <c r="B28" s="61" t="s">
        <v>408</v>
      </c>
      <c r="C28" s="48" t="s">
        <v>552</v>
      </c>
      <c r="D28" s="43">
        <f>IF(Dati!$D$230&gt;0,(Dati!D147/Dati!$D$230),0)</f>
        <v>6.1434048636629122E-2</v>
      </c>
      <c r="E28" s="43">
        <f>IF(Dati!$F$230&gt;0,(Dati!F147/Dati!$F$230),0)</f>
        <v>0</v>
      </c>
      <c r="F28" s="43">
        <f>IF(Dati!$E$230&gt;0,(Dati!E147/Dati!$E$230),0)</f>
        <v>7.3276570829181736E-2</v>
      </c>
      <c r="G28" s="43">
        <f>IF(Dati!$G$230&gt;0,(Dati!G147/Dati!$G$230),0)</f>
        <v>0.64513265475700177</v>
      </c>
      <c r="H28" s="43">
        <f>IF((Dati!$H$230+Dati!$I$230)&gt;0,((Dati!H147+Dati!I147)/(Dati!$H$230+Dati!$I$230)),0)</f>
        <v>6.8861125300130555E-2</v>
      </c>
      <c r="I28" s="65">
        <f>IF(Dati!$I$230&gt;0,(Dati!I147/Dati!$I$230),0)</f>
        <v>0.55910497134335424</v>
      </c>
      <c r="J28" s="65">
        <f>IF(Dati!$J$230&gt;0,(Dati!J147/Dati!$J$230),0)</f>
        <v>7.5212567955406817E-2</v>
      </c>
    </row>
    <row r="29" spans="1:10" ht="16.5" customHeight="1" x14ac:dyDescent="0.25">
      <c r="A29" s="164" t="s">
        <v>409</v>
      </c>
      <c r="B29" s="58" t="s">
        <v>410</v>
      </c>
      <c r="C29" s="59" t="s">
        <v>212</v>
      </c>
      <c r="D29" s="43">
        <f>IF(Dati!$D$230&gt;0,(Dati!D148/Dati!$D$230),0)</f>
        <v>0</v>
      </c>
      <c r="E29" s="43">
        <f>IF(Dati!$F$230&gt;0,(Dati!F148/Dati!$F$230),0)</f>
        <v>0</v>
      </c>
      <c r="F29" s="43">
        <f>IF(Dati!$E$230&gt;0,(Dati!E148/Dati!$E$230),0)</f>
        <v>0</v>
      </c>
      <c r="G29" s="43">
        <f>IF(Dati!$G$230&gt;0,(Dati!G148/Dati!$G$230),0)</f>
        <v>0</v>
      </c>
      <c r="H29" s="43">
        <f>IF((Dati!$H$230+Dati!$I$230)&gt;0,((Dati!H148+Dati!I148)/(Dati!$H$230+Dati!$I$230)),0)</f>
        <v>0</v>
      </c>
      <c r="I29" s="65">
        <f>IF(Dati!$I$230&gt;0,(Dati!I148/Dati!$I$230),0)</f>
        <v>0</v>
      </c>
      <c r="J29" s="65">
        <f>IF(Dati!$J$230&gt;0,(Dati!J148/Dati!$J$230),0)</f>
        <v>0</v>
      </c>
    </row>
    <row r="30" spans="1:10" ht="13.5" customHeight="1" x14ac:dyDescent="0.25">
      <c r="A30" s="164" t="s">
        <v>409</v>
      </c>
      <c r="B30" s="58" t="s">
        <v>411</v>
      </c>
      <c r="C30" s="59" t="s">
        <v>214</v>
      </c>
      <c r="D30" s="43">
        <f>IF(Dati!$D$230&gt;0,(Dati!D149/Dati!$D$230),0)</f>
        <v>0</v>
      </c>
      <c r="E30" s="43">
        <f>IF(Dati!$F$230&gt;0,(Dati!F149/Dati!$F$230),0)</f>
        <v>0</v>
      </c>
      <c r="F30" s="43">
        <f>IF(Dati!$E$230&gt;0,(Dati!E149/Dati!$E$230),0)</f>
        <v>0</v>
      </c>
      <c r="G30" s="43">
        <f>IF(Dati!$G$230&gt;0,(Dati!G149/Dati!$G$230),0)</f>
        <v>0</v>
      </c>
      <c r="H30" s="43">
        <f>IF((Dati!$H$230+Dati!$I$230)&gt;0,((Dati!H149+Dati!I149)/(Dati!$H$230+Dati!$I$230)),0)</f>
        <v>0</v>
      </c>
      <c r="I30" s="65">
        <f>IF(Dati!$I$230&gt;0,(Dati!I149/Dati!$I$230),0)</f>
        <v>0</v>
      </c>
      <c r="J30" s="65">
        <f>IF(Dati!$J$230&gt;0,(Dati!J149/Dati!$J$230),0)</f>
        <v>0</v>
      </c>
    </row>
    <row r="31" spans="1:10" ht="15.75" customHeight="1" x14ac:dyDescent="0.25">
      <c r="A31" s="164" t="s">
        <v>409</v>
      </c>
      <c r="B31" s="58" t="s">
        <v>401</v>
      </c>
      <c r="C31" s="59" t="s">
        <v>216</v>
      </c>
      <c r="D31" s="43">
        <f>IF(Dati!$D$230&gt;0,(Dati!D150/Dati!$D$230),0)</f>
        <v>5.0785103945072689E-4</v>
      </c>
      <c r="E31" s="43">
        <f>IF(Dati!$F$230&gt;0,(Dati!F150/Dati!$F$230),0)</f>
        <v>0</v>
      </c>
      <c r="F31" s="43">
        <f>IF(Dati!$E$230&gt;0,(Dati!E150/Dati!$E$230),0)</f>
        <v>9.0170591544859826E-4</v>
      </c>
      <c r="G31" s="43">
        <f>IF(Dati!$G$230&gt;0,(Dati!G150/Dati!$G$230),0)</f>
        <v>0</v>
      </c>
      <c r="H31" s="43">
        <f>IF((Dati!$H$230+Dati!$I$230)&gt;0,((Dati!H150+Dati!I150)/(Dati!$H$230+Dati!$I$230)),0)</f>
        <v>1.296587535832395E-3</v>
      </c>
      <c r="I31" s="65">
        <f>IF(Dati!$I$230&gt;0,(Dati!I150/Dati!$I$230),0)</f>
        <v>0</v>
      </c>
      <c r="J31" s="65">
        <f>IF(Dati!$J$230&gt;0,(Dati!J150/Dati!$J$230),0)</f>
        <v>7.285660415146519E-4</v>
      </c>
    </row>
    <row r="32" spans="1:10" ht="15" customHeight="1" x14ac:dyDescent="0.25">
      <c r="A32" s="164" t="s">
        <v>409</v>
      </c>
      <c r="B32" s="58" t="s">
        <v>412</v>
      </c>
      <c r="C32" s="59" t="s">
        <v>218</v>
      </c>
      <c r="D32" s="43">
        <f>IF(Dati!$D$230&gt;0,(Dati!D151/Dati!$D$230),0)</f>
        <v>0</v>
      </c>
      <c r="E32" s="43">
        <f>IF(Dati!$F$230&gt;0,(Dati!F151/Dati!$F$230),0)</f>
        <v>0</v>
      </c>
      <c r="F32" s="43">
        <f>IF(Dati!$E$230&gt;0,(Dati!E151/Dati!$E$230),0)</f>
        <v>0</v>
      </c>
      <c r="G32" s="43">
        <f>IF(Dati!$G$230&gt;0,(Dati!G151/Dati!$G$230),0)</f>
        <v>0</v>
      </c>
      <c r="H32" s="43">
        <f>IF((Dati!$H$230+Dati!$I$230)&gt;0,((Dati!H151+Dati!I151)/(Dati!$H$230+Dati!$I$230)),0)</f>
        <v>0</v>
      </c>
      <c r="I32" s="65">
        <f>IF(Dati!$I$230&gt;0,(Dati!I151/Dati!$I$230),0)</f>
        <v>0</v>
      </c>
      <c r="J32" s="65">
        <f>IF(Dati!$J$230&gt;0,(Dati!J151/Dati!$J$230),0)</f>
        <v>0</v>
      </c>
    </row>
    <row r="33" spans="1:10" ht="38.65" customHeight="1" x14ac:dyDescent="0.25">
      <c r="A33" s="164" t="s">
        <v>409</v>
      </c>
      <c r="B33" s="176" t="s">
        <v>553</v>
      </c>
      <c r="C33" s="177"/>
      <c r="D33" s="43">
        <f>IF(Dati!$D$230&gt;0,(Dati!D152/Dati!$D$230),0)</f>
        <v>0.22518658711437664</v>
      </c>
      <c r="E33" s="43">
        <f>IF(Dati!$F$230&gt;0,(Dati!F152/Dati!$F$230),0)</f>
        <v>0</v>
      </c>
      <c r="F33" s="43">
        <f>IF(Dati!$E$230&gt;0,(Dati!E152/Dati!$E$230),0)</f>
        <v>8.7550190846570522E-2</v>
      </c>
      <c r="G33" s="43">
        <f>IF(Dati!$G$230&gt;0,(Dati!G152/Dati!$G$230),0)</f>
        <v>0.64513265475700177</v>
      </c>
      <c r="H33" s="43">
        <f>IF((Dati!$H$230+Dati!$I$230)&gt;0,((Dati!H152+Dati!I152)/(Dati!$H$230+Dati!$I$230)),0)</f>
        <v>9.147109832553596E-2</v>
      </c>
      <c r="I33" s="65">
        <f>IF(Dati!$I$230&gt;0,(Dati!I152/Dati!$I$230),0)</f>
        <v>0.55910497134335424</v>
      </c>
      <c r="J33" s="65">
        <f>IF(Dati!$J$230&gt;0,(Dati!J152/Dati!$J$230),0)</f>
        <v>8.5831028972298093E-2</v>
      </c>
    </row>
    <row r="34" spans="1:10" ht="30" customHeight="1" x14ac:dyDescent="0.25">
      <c r="A34" s="175" t="s">
        <v>554</v>
      </c>
      <c r="B34" s="61" t="s">
        <v>414</v>
      </c>
      <c r="C34" s="48" t="s">
        <v>222</v>
      </c>
      <c r="D34" s="43">
        <f>IF(Dati!$D$230&gt;0,(Dati!D153/Dati!$D$230),0)</f>
        <v>3.3863508665114808E-5</v>
      </c>
      <c r="E34" s="43">
        <f>IF(Dati!$F$230&gt;0,(Dati!F153/Dati!$F$230),0)</f>
        <v>0</v>
      </c>
      <c r="F34" s="43">
        <f>IF(Dati!$E$230&gt;0,(Dati!E153/Dati!$E$230),0)</f>
        <v>3.7777386314509165E-5</v>
      </c>
      <c r="G34" s="43">
        <f>IF(Dati!$G$230&gt;0,(Dati!G153/Dati!$G$230),0)</f>
        <v>0</v>
      </c>
      <c r="H34" s="43">
        <f>IF((Dati!$H$230+Dati!$I$230)&gt;0,((Dati!H153+Dati!I153)/(Dati!$H$230+Dati!$I$230)),0)</f>
        <v>8.2211278482670629E-5</v>
      </c>
      <c r="I34" s="65">
        <f>IF(Dati!$I$230&gt;0,(Dati!I153/Dati!$I$230),0)</f>
        <v>0</v>
      </c>
      <c r="J34" s="65">
        <f>IF(Dati!$J$230&gt;0,(Dati!J153/Dati!$J$230),0)</f>
        <v>1.8294893103220364E-5</v>
      </c>
    </row>
    <row r="35" spans="1:10" ht="31.5" customHeight="1" x14ac:dyDescent="0.25">
      <c r="A35" s="164" t="s">
        <v>413</v>
      </c>
      <c r="B35" s="61" t="s">
        <v>408</v>
      </c>
      <c r="C35" s="48" t="s">
        <v>537</v>
      </c>
      <c r="D35" s="43">
        <f>IF(Dati!$D$230&gt;0,(Dati!D154/Dati!$D$230),0)</f>
        <v>1.1039503824827428E-3</v>
      </c>
      <c r="E35" s="43">
        <f>IF(Dati!$F$230&gt;0,(Dati!F154/Dati!$F$230),0)</f>
        <v>0</v>
      </c>
      <c r="F35" s="43">
        <f>IF(Dati!$E$230&gt;0,(Dati!E154/Dati!$E$230),0)</f>
        <v>1.3763561080586172E-3</v>
      </c>
      <c r="G35" s="43">
        <f>IF(Dati!$G$230&gt;0,(Dati!G154/Dati!$G$230),0)</f>
        <v>0</v>
      </c>
      <c r="H35" s="43">
        <f>IF((Dati!$H$230+Dati!$I$230)&gt;0,((Dati!H154+Dati!I154)/(Dati!$H$230+Dati!$I$230)),0)</f>
        <v>4.2727886720459697E-3</v>
      </c>
      <c r="I35" s="65">
        <f>IF(Dati!$I$230&gt;0,(Dati!I154/Dati!$I$230),0)</f>
        <v>0</v>
      </c>
      <c r="J35" s="65">
        <f>IF(Dati!$J$230&gt;0,(Dati!J154/Dati!$J$230),0)</f>
        <v>1.0638570908300375E-4</v>
      </c>
    </row>
    <row r="36" spans="1:10" ht="55.5" customHeight="1" x14ac:dyDescent="0.25">
      <c r="A36" s="164" t="s">
        <v>413</v>
      </c>
      <c r="B36" s="177" t="s">
        <v>555</v>
      </c>
      <c r="C36" s="177"/>
      <c r="D36" s="43">
        <f>IF(Dati!$D$230&gt;0,(Dati!D155/Dati!$D$230),0)</f>
        <v>1.1378138911478577E-3</v>
      </c>
      <c r="E36" s="43">
        <f>IF(Dati!$F$230&gt;0,(Dati!F155/Dati!$F$230),0)</f>
        <v>0</v>
      </c>
      <c r="F36" s="43">
        <f>IF(Dati!$E$230&gt;0,(Dati!E155/Dati!$E$230),0)</f>
        <v>1.4141334943731263E-3</v>
      </c>
      <c r="G36" s="43">
        <f>IF(Dati!$G$230&gt;0,(Dati!G155/Dati!$G$230),0)</f>
        <v>0</v>
      </c>
      <c r="H36" s="43">
        <f>IF((Dati!$H$230+Dati!$I$230)&gt;0,((Dati!H155+Dati!I155)/(Dati!$H$230+Dati!$I$230)),0)</f>
        <v>4.3549999505286402E-3</v>
      </c>
      <c r="I36" s="65">
        <f>IF(Dati!$I$230&gt;0,(Dati!I155/Dati!$I$230),0)</f>
        <v>0</v>
      </c>
      <c r="J36" s="65">
        <f>IF(Dati!$J$230&gt;0,(Dati!J155/Dati!$J$230),0)</f>
        <v>1.246806021862241E-4</v>
      </c>
    </row>
    <row r="37" spans="1:10" ht="13.7" customHeight="1" x14ac:dyDescent="0.25">
      <c r="A37" s="175" t="s">
        <v>556</v>
      </c>
      <c r="B37" s="62" t="s">
        <v>396</v>
      </c>
      <c r="C37" s="59" t="s">
        <v>228</v>
      </c>
      <c r="D37" s="43">
        <f>IF(Dati!$D$230&gt;0,(Dati!D156/Dati!$D$230),0)</f>
        <v>1.0126763744022256E-2</v>
      </c>
      <c r="E37" s="43">
        <f>IF(Dati!$F$230&gt;0,(Dati!F156/Dati!$F$230),0)</f>
        <v>0</v>
      </c>
      <c r="F37" s="43">
        <f>IF(Dati!$E$230&gt;0,(Dati!E156/Dati!$E$230),0)</f>
        <v>1.4106504193549285E-2</v>
      </c>
      <c r="G37" s="43">
        <f>IF(Dati!$G$230&gt;0,(Dati!G156/Dati!$G$230),0)</f>
        <v>0</v>
      </c>
      <c r="H37" s="43">
        <f>IF((Dati!$H$230+Dati!$I$230)&gt;0,((Dati!H156+Dati!I156)/(Dati!$H$230+Dati!$I$230)),0)</f>
        <v>4.3396442056984848E-2</v>
      </c>
      <c r="I37" s="65">
        <f>IF(Dati!$I$230&gt;0,(Dati!I156/Dati!$I$230),0)</f>
        <v>0</v>
      </c>
      <c r="J37" s="65">
        <f>IF(Dati!$J$230&gt;0,(Dati!J156/Dati!$J$230),0)</f>
        <v>1.2640322033881429E-3</v>
      </c>
    </row>
    <row r="38" spans="1:10" ht="12.6" customHeight="1" x14ac:dyDescent="0.25">
      <c r="A38" s="164" t="s">
        <v>415</v>
      </c>
      <c r="B38" s="62" t="s">
        <v>397</v>
      </c>
      <c r="C38" s="59" t="s">
        <v>230</v>
      </c>
      <c r="D38" s="43">
        <f>IF(Dati!$D$230&gt;0,(Dati!D157/Dati!$D$230),0)</f>
        <v>0</v>
      </c>
      <c r="E38" s="43">
        <f>IF(Dati!$F$230&gt;0,(Dati!F157/Dati!$F$230),0)</f>
        <v>0</v>
      </c>
      <c r="F38" s="43">
        <f>IF(Dati!$E$230&gt;0,(Dati!E157/Dati!$E$230),0)</f>
        <v>0</v>
      </c>
      <c r="G38" s="43">
        <f>IF(Dati!$G$230&gt;0,(Dati!G157/Dati!$G$230),0)</f>
        <v>0</v>
      </c>
      <c r="H38" s="43">
        <f>IF((Dati!$H$230+Dati!$I$230)&gt;0,((Dati!H157+Dati!I157)/(Dati!$H$230+Dati!$I$230)),0)</f>
        <v>0</v>
      </c>
      <c r="I38" s="65">
        <f>IF(Dati!$I$230&gt;0,(Dati!I157/Dati!$I$230),0)</f>
        <v>0</v>
      </c>
      <c r="J38" s="65">
        <f>IF(Dati!$J$230&gt;0,(Dati!J157/Dati!$J$230),0)</f>
        <v>0</v>
      </c>
    </row>
    <row r="39" spans="1:10" ht="43.9" customHeight="1" x14ac:dyDescent="0.25">
      <c r="A39" s="164" t="s">
        <v>415</v>
      </c>
      <c r="B39" s="176" t="s">
        <v>557</v>
      </c>
      <c r="C39" s="177"/>
      <c r="D39" s="43">
        <f>IF(Dati!$D$230&gt;0,(Dati!D158/Dati!$D$230),0)</f>
        <v>1.0126763744022256E-2</v>
      </c>
      <c r="E39" s="43">
        <f>IF(Dati!$F$230&gt;0,(Dati!F158/Dati!$F$230),0)</f>
        <v>0</v>
      </c>
      <c r="F39" s="43">
        <f>IF(Dati!$E$230&gt;0,(Dati!E158/Dati!$E$230),0)</f>
        <v>1.4106504193549285E-2</v>
      </c>
      <c r="G39" s="43">
        <f>IF(Dati!$G$230&gt;0,(Dati!G158/Dati!$G$230),0)</f>
        <v>0</v>
      </c>
      <c r="H39" s="43">
        <f>IF((Dati!$H$230+Dati!$I$230)&gt;0,((Dati!H158+Dati!I158)/(Dati!$H$230+Dati!$I$230)),0)</f>
        <v>4.3396442056984848E-2</v>
      </c>
      <c r="I39" s="65">
        <f>IF(Dati!$I$230&gt;0,(Dati!I158/Dati!$I$230),0)</f>
        <v>0</v>
      </c>
      <c r="J39" s="65">
        <f>IF(Dati!$J$230&gt;0,(Dati!J158/Dati!$J$230),0)</f>
        <v>1.2640322033881429E-3</v>
      </c>
    </row>
    <row r="40" spans="1:10" ht="25.9" customHeight="1" x14ac:dyDescent="0.25">
      <c r="A40" s="175" t="s">
        <v>558</v>
      </c>
      <c r="B40" s="61" t="s">
        <v>414</v>
      </c>
      <c r="C40" s="48" t="s">
        <v>234</v>
      </c>
      <c r="D40" s="43">
        <f>IF(Dati!$D$230&gt;0,(Dati!D159/Dati!$D$230),0)</f>
        <v>5.3014948263653168E-3</v>
      </c>
      <c r="E40" s="43">
        <f>IF(Dati!$F$230&gt;0,(Dati!F159/Dati!$F$230),0)</f>
        <v>0</v>
      </c>
      <c r="F40" s="43">
        <f>IF(Dati!$E$230&gt;0,(Dati!E159/Dati!$E$230),0)</f>
        <v>8.3458355914346263E-3</v>
      </c>
      <c r="G40" s="43">
        <f>IF(Dati!$G$230&gt;0,(Dati!G159/Dati!$G$230),0)</f>
        <v>0</v>
      </c>
      <c r="H40" s="43">
        <f>IF((Dati!$H$230+Dati!$I$230)&gt;0,((Dati!H159+Dati!I159)/(Dati!$H$230+Dati!$I$230)),0)</f>
        <v>1.5744199317815767E-2</v>
      </c>
      <c r="I40" s="65">
        <f>IF(Dati!$I$230&gt;0,(Dati!I159/Dati!$I$230),0)</f>
        <v>0</v>
      </c>
      <c r="J40" s="65">
        <f>IF(Dati!$J$230&gt;0,(Dati!J159/Dati!$J$230),0)</f>
        <v>5.1019475582105966E-3</v>
      </c>
    </row>
    <row r="41" spans="1:10" ht="29.65" customHeight="1" x14ac:dyDescent="0.25">
      <c r="A41" s="164" t="s">
        <v>416</v>
      </c>
      <c r="B41" s="176" t="s">
        <v>559</v>
      </c>
      <c r="C41" s="177"/>
      <c r="D41" s="43">
        <f>IF(Dati!$D$230&gt;0,(Dati!D160/Dati!$D$230),0)</f>
        <v>5.3014948263653168E-3</v>
      </c>
      <c r="E41" s="43">
        <f>IF(Dati!$F$230&gt;0,(Dati!F160/Dati!$F$230),0)</f>
        <v>0</v>
      </c>
      <c r="F41" s="43">
        <f>IF(Dati!$E$230&gt;0,(Dati!E160/Dati!$E$230),0)</f>
        <v>8.3458355914346263E-3</v>
      </c>
      <c r="G41" s="43">
        <f>IF(Dati!$G$230&gt;0,(Dati!G160/Dati!$G$230),0)</f>
        <v>0</v>
      </c>
      <c r="H41" s="43">
        <f>IF((Dati!$H$230+Dati!$I$230)&gt;0,((Dati!H160+Dati!I160)/(Dati!$H$230+Dati!$I$230)),0)</f>
        <v>1.5744199317815767E-2</v>
      </c>
      <c r="I41" s="65">
        <f>IF(Dati!$I$230&gt;0,(Dati!I160/Dati!$I$230),0)</f>
        <v>0</v>
      </c>
      <c r="J41" s="65">
        <f>IF(Dati!$J$230&gt;0,(Dati!J160/Dati!$J$230),0)</f>
        <v>5.1019475582105966E-3</v>
      </c>
    </row>
    <row r="42" spans="1:10" ht="25.9" customHeight="1" x14ac:dyDescent="0.25">
      <c r="A42" s="175" t="s">
        <v>560</v>
      </c>
      <c r="B42" s="61" t="s">
        <v>414</v>
      </c>
      <c r="C42" s="48" t="s">
        <v>238</v>
      </c>
      <c r="D42" s="43">
        <f>IF(Dati!$D$230&gt;0,(Dati!D161/Dati!$D$230),0)</f>
        <v>3.6491102468639508E-3</v>
      </c>
      <c r="E42" s="43">
        <f>IF(Dati!$F$230&gt;0,(Dati!F161/Dati!$F$230),0)</f>
        <v>0</v>
      </c>
      <c r="F42" s="43">
        <f>IF(Dati!$E$230&gt;0,(Dati!E161/Dati!$E$230),0)</f>
        <v>4.3862189928187151E-3</v>
      </c>
      <c r="G42" s="43">
        <f>IF(Dati!$G$230&gt;0,(Dati!G161/Dati!$G$230),0)</f>
        <v>0</v>
      </c>
      <c r="H42" s="43">
        <f>IF((Dati!$H$230+Dati!$I$230)&gt;0,((Dati!H161+Dati!I161)/(Dati!$H$230+Dati!$I$230)),0)</f>
        <v>1.4348644275082324E-2</v>
      </c>
      <c r="I42" s="65">
        <f>IF(Dati!$I$230&gt;0,(Dati!I161/Dati!$I$230),0)</f>
        <v>0</v>
      </c>
      <c r="J42" s="65">
        <f>IF(Dati!$J$230&gt;0,(Dati!J161/Dati!$J$230),0)</f>
        <v>1.8092019041085168E-5</v>
      </c>
    </row>
    <row r="43" spans="1:10" ht="37.9" customHeight="1" x14ac:dyDescent="0.25">
      <c r="A43" s="164" t="s">
        <v>417</v>
      </c>
      <c r="B43" s="61" t="s">
        <v>408</v>
      </c>
      <c r="C43" s="48" t="s">
        <v>561</v>
      </c>
      <c r="D43" s="43">
        <f>IF(Dati!$D$230&gt;0,(Dati!D162/Dati!$D$230),0)</f>
        <v>0</v>
      </c>
      <c r="E43" s="43">
        <f>IF(Dati!$F$230&gt;0,(Dati!F162/Dati!$F$230),0)</f>
        <v>0</v>
      </c>
      <c r="F43" s="43">
        <f>IF(Dati!$E$230&gt;0,(Dati!E162/Dati!$E$230),0)</f>
        <v>0</v>
      </c>
      <c r="G43" s="43">
        <f>IF(Dati!$G$230&gt;0,(Dati!G162/Dati!$G$230),0)</f>
        <v>0</v>
      </c>
      <c r="H43" s="43">
        <f>IF((Dati!$H$230+Dati!$I$230)&gt;0,((Dati!H162+Dati!I162)/(Dati!$H$230+Dati!$I$230)),0)</f>
        <v>0</v>
      </c>
      <c r="I43" s="65">
        <f>IF(Dati!$I$230&gt;0,(Dati!I162/Dati!$I$230),0)</f>
        <v>0</v>
      </c>
      <c r="J43" s="65">
        <f>IF(Dati!$J$230&gt;0,(Dati!J162/Dati!$J$230),0)</f>
        <v>0</v>
      </c>
    </row>
    <row r="44" spans="1:10" ht="40.9" customHeight="1" x14ac:dyDescent="0.25">
      <c r="A44" s="164" t="s">
        <v>417</v>
      </c>
      <c r="B44" s="176" t="s">
        <v>560</v>
      </c>
      <c r="C44" s="177"/>
      <c r="D44" s="43">
        <f>IF(Dati!$D$230&gt;0,(Dati!D163/Dati!$D$230),0)</f>
        <v>3.6491102468639508E-3</v>
      </c>
      <c r="E44" s="43">
        <f>IF(Dati!$F$230&gt;0,(Dati!F163/Dati!$F$230),0)</f>
        <v>0</v>
      </c>
      <c r="F44" s="43">
        <f>IF(Dati!$E$230&gt;0,(Dati!E163/Dati!$E$230),0)</f>
        <v>4.3862189928187151E-3</v>
      </c>
      <c r="G44" s="43">
        <f>IF(Dati!$G$230&gt;0,(Dati!G163/Dati!$G$230),0)</f>
        <v>0</v>
      </c>
      <c r="H44" s="43">
        <f>IF((Dati!$H$230+Dati!$I$230)&gt;0,((Dati!H163+Dati!I163)/(Dati!$H$230+Dati!$I$230)),0)</f>
        <v>1.4348644275082324E-2</v>
      </c>
      <c r="I44" s="65">
        <f>IF(Dati!$I$230&gt;0,(Dati!I163/Dati!$I$230),0)</f>
        <v>0</v>
      </c>
      <c r="J44" s="65">
        <f>IF(Dati!$J$230&gt;0,(Dati!J163/Dati!$J$230),0)</f>
        <v>1.8092019041085168E-5</v>
      </c>
    </row>
    <row r="45" spans="1:10" ht="13.35" customHeight="1" x14ac:dyDescent="0.25">
      <c r="A45" s="175" t="s">
        <v>562</v>
      </c>
      <c r="B45" s="58" t="s">
        <v>396</v>
      </c>
      <c r="C45" s="59" t="s">
        <v>244</v>
      </c>
      <c r="D45" s="43">
        <f>IF(Dati!$D$230&gt;0,(Dati!D164/Dati!$D$230),0)</f>
        <v>5.6439181108524681E-5</v>
      </c>
      <c r="E45" s="43">
        <f>IF(Dati!$F$230&gt;0,(Dati!F164/Dati!$F$230),0)</f>
        <v>0</v>
      </c>
      <c r="F45" s="43">
        <f>IF(Dati!$E$230&gt;0,(Dati!E164/Dati!$E$230),0)</f>
        <v>6.262129405792087E-2</v>
      </c>
      <c r="G45" s="43">
        <f>IF(Dati!$G$230&gt;0,(Dati!G164/Dati!$G$230),0)</f>
        <v>0</v>
      </c>
      <c r="H45" s="43">
        <f>IF((Dati!$H$230+Dati!$I$230)&gt;0,((Dati!H164+Dati!I164)/(Dati!$H$230+Dati!$I$230)),0)</f>
        <v>4.4290657024894875E-2</v>
      </c>
      <c r="I45" s="65">
        <f>IF(Dati!$I$230&gt;0,(Dati!I164/Dati!$I$230),0)</f>
        <v>0</v>
      </c>
      <c r="J45" s="65">
        <f>IF(Dati!$J$230&gt;0,(Dati!J164/Dati!$J$230),0)</f>
        <v>7.0658548822886566E-2</v>
      </c>
    </row>
    <row r="46" spans="1:10" ht="25.35" customHeight="1" x14ac:dyDescent="0.25">
      <c r="A46" s="164" t="s">
        <v>418</v>
      </c>
      <c r="B46" s="61" t="s">
        <v>408</v>
      </c>
      <c r="C46" s="48" t="s">
        <v>563</v>
      </c>
      <c r="D46" s="43">
        <f>IF(Dati!$D$230&gt;0,(Dati!D165/Dati!$D$230),0)</f>
        <v>6.580808517253978E-4</v>
      </c>
      <c r="E46" s="43">
        <f>IF(Dati!$F$230&gt;0,(Dati!F165/Dati!$F$230),0)</f>
        <v>0</v>
      </c>
      <c r="F46" s="43">
        <f>IF(Dati!$E$230&gt;0,(Dati!E165/Dati!$E$230),0)</f>
        <v>1.5353266237102189E-2</v>
      </c>
      <c r="G46" s="43">
        <f>IF(Dati!$G$230&gt;0,(Dati!G165/Dati!$G$230),0)</f>
        <v>0.35486734524299823</v>
      </c>
      <c r="H46" s="43">
        <f>IF((Dati!$H$230+Dati!$I$230)&gt;0,((Dati!H165+Dati!I165)/(Dati!$H$230+Dati!$I$230)),0)</f>
        <v>3.6766329664458794E-2</v>
      </c>
      <c r="I46" s="65">
        <f>IF(Dati!$I$230&gt;0,(Dati!I165/Dati!$I$230),0)</f>
        <v>0.30754620066087324</v>
      </c>
      <c r="J46" s="65">
        <f>IF(Dati!$J$230&gt;0,(Dati!J165/Dati!$J$230),0)</f>
        <v>5.9644901812585735E-3</v>
      </c>
    </row>
    <row r="47" spans="1:10" ht="12.6" customHeight="1" x14ac:dyDescent="0.25">
      <c r="A47" s="164" t="s">
        <v>418</v>
      </c>
      <c r="B47" s="58" t="s">
        <v>419</v>
      </c>
      <c r="C47" s="59" t="s">
        <v>248</v>
      </c>
      <c r="D47" s="43">
        <f>IF(Dati!$D$230&gt;0,(Dati!D166/Dati!$D$230),0)</f>
        <v>3.1803478554653659E-2</v>
      </c>
      <c r="E47" s="43">
        <f>IF(Dati!$F$230&gt;0,(Dati!F166/Dati!$F$230),0)</f>
        <v>0</v>
      </c>
      <c r="F47" s="43">
        <f>IF(Dati!$E$230&gt;0,(Dati!E166/Dati!$E$230),0)</f>
        <v>3.6066443451340205E-2</v>
      </c>
      <c r="G47" s="43">
        <f>IF(Dati!$G$230&gt;0,(Dati!G166/Dati!$G$230),0)</f>
        <v>0</v>
      </c>
      <c r="H47" s="43">
        <f>IF((Dati!$H$230+Dati!$I$230)&gt;0,((Dati!H166+Dati!I166)/(Dati!$H$230+Dati!$I$230)),0)</f>
        <v>0.11808951151607533</v>
      </c>
      <c r="I47" s="65">
        <f>IF(Dati!$I$230&gt;0,(Dati!I166/Dati!$I$230),0)</f>
        <v>0</v>
      </c>
      <c r="J47" s="65">
        <f>IF(Dati!$J$230&gt;0,(Dati!J166/Dati!$J$230),0)</f>
        <v>1.0259268867130727E-4</v>
      </c>
    </row>
    <row r="48" spans="1:10" ht="12.6" customHeight="1" x14ac:dyDescent="0.25">
      <c r="A48" s="164" t="s">
        <v>418</v>
      </c>
      <c r="B48" s="58" t="s">
        <v>410</v>
      </c>
      <c r="C48" s="59" t="s">
        <v>250</v>
      </c>
      <c r="D48" s="43">
        <f>IF(Dati!$D$230&gt;0,(Dati!D167/Dati!$D$230),0)</f>
        <v>1.8846848625931866E-4</v>
      </c>
      <c r="E48" s="43">
        <f>IF(Dati!$F$230&gt;0,(Dati!F167/Dati!$F$230),0)</f>
        <v>0</v>
      </c>
      <c r="F48" s="43">
        <f>IF(Dati!$E$230&gt;0,(Dati!E167/Dati!$E$230),0)</f>
        <v>2.1025130277961126E-4</v>
      </c>
      <c r="G48" s="43">
        <f>IF(Dati!$G$230&gt;0,(Dati!G167/Dati!$G$230),0)</f>
        <v>0</v>
      </c>
      <c r="H48" s="43">
        <f>IF((Dati!$H$230+Dati!$I$230)&gt;0,((Dati!H167+Dati!I167)/(Dati!$H$230+Dati!$I$230)),0)</f>
        <v>5.6948454912350067E-4</v>
      </c>
      <c r="I48" s="65">
        <f>IF(Dati!$I$230&gt;0,(Dati!I167/Dati!$I$230),0)</f>
        <v>0</v>
      </c>
      <c r="J48" s="65">
        <f>IF(Dati!$J$230&gt;0,(Dati!J167/Dati!$J$230),0)</f>
        <v>5.2741822028363112E-5</v>
      </c>
    </row>
    <row r="49" spans="1:10" ht="45.75" customHeight="1" x14ac:dyDescent="0.25">
      <c r="A49" s="164" t="s">
        <v>418</v>
      </c>
      <c r="B49" s="61" t="s">
        <v>400</v>
      </c>
      <c r="C49" s="48" t="s">
        <v>564</v>
      </c>
      <c r="D49" s="43">
        <f>IF(Dati!$D$230&gt;0,(Dati!D168/Dati!$D$230),0)</f>
        <v>0</v>
      </c>
      <c r="E49" s="43">
        <f>IF(Dati!$F$230&gt;0,(Dati!F168/Dati!$F$230),0)</f>
        <v>0</v>
      </c>
      <c r="F49" s="43">
        <f>IF(Dati!$E$230&gt;0,(Dati!E168/Dati!$E$230),0)</f>
        <v>0</v>
      </c>
      <c r="G49" s="43">
        <f>IF(Dati!$G$230&gt;0,(Dati!G168/Dati!$G$230),0)</f>
        <v>0</v>
      </c>
      <c r="H49" s="43">
        <f>IF((Dati!$H$230+Dati!$I$230)&gt;0,((Dati!H168+Dati!I168)/(Dati!$H$230+Dati!$I$230)),0)</f>
        <v>0</v>
      </c>
      <c r="I49" s="65">
        <f>IF(Dati!$I$230&gt;0,(Dati!I168/Dati!$I$230),0)</f>
        <v>0</v>
      </c>
      <c r="J49" s="65">
        <f>IF(Dati!$J$230&gt;0,(Dati!J168/Dati!$J$230),0)</f>
        <v>0</v>
      </c>
    </row>
    <row r="50" spans="1:10" ht="33.75" customHeight="1" x14ac:dyDescent="0.25">
      <c r="A50" s="164" t="s">
        <v>418</v>
      </c>
      <c r="B50" s="61" t="s">
        <v>420</v>
      </c>
      <c r="C50" s="48" t="s">
        <v>565</v>
      </c>
      <c r="D50" s="43">
        <f>IF(Dati!$D$230&gt;0,(Dati!D169/Dati!$D$230),0)</f>
        <v>0</v>
      </c>
      <c r="E50" s="43">
        <f>IF(Dati!$F$230&gt;0,(Dati!F169/Dati!$F$230),0)</f>
        <v>0</v>
      </c>
      <c r="F50" s="43">
        <f>IF(Dati!$E$230&gt;0,(Dati!E169/Dati!$E$230),0)</f>
        <v>0</v>
      </c>
      <c r="G50" s="43">
        <f>IF(Dati!$G$230&gt;0,(Dati!G169/Dati!$G$230),0)</f>
        <v>0</v>
      </c>
      <c r="H50" s="43">
        <f>IF((Dati!$H$230+Dati!$I$230)&gt;0,((Dati!H169+Dati!I169)/(Dati!$H$230+Dati!$I$230)),0)</f>
        <v>0</v>
      </c>
      <c r="I50" s="65">
        <f>IF(Dati!$I$230&gt;0,(Dati!I169/Dati!$I$230),0)</f>
        <v>0</v>
      </c>
      <c r="J50" s="65">
        <f>IF(Dati!$J$230&gt;0,(Dati!J169/Dati!$J$230),0)</f>
        <v>0</v>
      </c>
    </row>
    <row r="51" spans="1:10" ht="30.75" customHeight="1" x14ac:dyDescent="0.25">
      <c r="A51" s="164" t="s">
        <v>418</v>
      </c>
      <c r="B51" s="61" t="s">
        <v>402</v>
      </c>
      <c r="C51" s="48" t="s">
        <v>566</v>
      </c>
      <c r="D51" s="43">
        <f>IF(Dati!$D$230&gt;0,(Dati!D170/Dati!$D$230),0)</f>
        <v>0</v>
      </c>
      <c r="E51" s="43">
        <f>IF(Dati!$F$230&gt;0,(Dati!F170/Dati!$F$230),0)</f>
        <v>0</v>
      </c>
      <c r="F51" s="43">
        <f>IF(Dati!$E$230&gt;0,(Dati!E170/Dati!$E$230),0)</f>
        <v>0</v>
      </c>
      <c r="G51" s="43">
        <f>IF(Dati!$G$230&gt;0,(Dati!G170/Dati!$G$230),0)</f>
        <v>0</v>
      </c>
      <c r="H51" s="43">
        <f>IF((Dati!$H$230+Dati!$I$230)&gt;0,((Dati!H170+Dati!I170)/(Dati!$H$230+Dati!$I$230)),0)</f>
        <v>0</v>
      </c>
      <c r="I51" s="65">
        <f>IF(Dati!$I$230&gt;0,(Dati!I170/Dati!$I$230),0)</f>
        <v>0</v>
      </c>
      <c r="J51" s="65">
        <f>IF(Dati!$J$230&gt;0,(Dati!J170/Dati!$J$230),0)</f>
        <v>0</v>
      </c>
    </row>
    <row r="52" spans="1:10" ht="30" customHeight="1" x14ac:dyDescent="0.25">
      <c r="A52" s="164" t="s">
        <v>418</v>
      </c>
      <c r="B52" s="61" t="s">
        <v>421</v>
      </c>
      <c r="C52" s="48" t="s">
        <v>567</v>
      </c>
      <c r="D52" s="43">
        <f>IF(Dati!$D$230&gt;0,(Dati!D171/Dati!$D$230),0)</f>
        <v>0</v>
      </c>
      <c r="E52" s="43">
        <f>IF(Dati!$F$230&gt;0,(Dati!F171/Dati!$F$230),0)</f>
        <v>0</v>
      </c>
      <c r="F52" s="43">
        <f>IF(Dati!$E$230&gt;0,(Dati!E171/Dati!$E$230),0)</f>
        <v>0</v>
      </c>
      <c r="G52" s="43">
        <f>IF(Dati!$G$230&gt;0,(Dati!G171/Dati!$G$230),0)</f>
        <v>0</v>
      </c>
      <c r="H52" s="43">
        <f>IF((Dati!$H$230+Dati!$I$230)&gt;0,((Dati!H171+Dati!I171)/(Dati!$H$230+Dati!$I$230)),0)</f>
        <v>0</v>
      </c>
      <c r="I52" s="65">
        <f>IF(Dati!$I$230&gt;0,(Dati!I171/Dati!$I$230),0)</f>
        <v>0</v>
      </c>
      <c r="J52" s="65">
        <f>IF(Dati!$J$230&gt;0,(Dati!J171/Dati!$J$230),0)</f>
        <v>0</v>
      </c>
    </row>
    <row r="53" spans="1:10" ht="47.65" customHeight="1" x14ac:dyDescent="0.25">
      <c r="A53" s="164" t="s">
        <v>418</v>
      </c>
      <c r="B53" s="177" t="s">
        <v>568</v>
      </c>
      <c r="C53" s="177"/>
      <c r="D53" s="43">
        <f>IF(Dati!$D$230&gt;0,(Dati!D172/Dati!$D$230),0)</f>
        <v>3.27064670737469E-2</v>
      </c>
      <c r="E53" s="43">
        <f>IF(Dati!$F$230&gt;0,(Dati!F172/Dati!$F$230),0)</f>
        <v>0</v>
      </c>
      <c r="F53" s="43">
        <f>IF(Dati!$E$230&gt;0,(Dati!E172/Dati!$E$230),0)</f>
        <v>0.11425125504914287</v>
      </c>
      <c r="G53" s="43">
        <f>IF(Dati!$G$230&gt;0,(Dati!G172/Dati!$G$230),0)</f>
        <v>0.35486734524299823</v>
      </c>
      <c r="H53" s="43">
        <f>IF((Dati!$H$230+Dati!$I$230)&gt;0,((Dati!H172+Dati!I172)/(Dati!$H$230+Dati!$I$230)),0)</f>
        <v>0.19971598275455249</v>
      </c>
      <c r="I53" s="65">
        <f>IF(Dati!$I$230&gt;0,(Dati!I172/Dati!$I$230),0)</f>
        <v>0.30754620066087324</v>
      </c>
      <c r="J53" s="65">
        <f>IF(Dati!$J$230&gt;0,(Dati!J172/Dati!$J$230),0)</f>
        <v>7.6778373514844817E-2</v>
      </c>
    </row>
    <row r="54" spans="1:10" ht="18.75" customHeight="1" x14ac:dyDescent="0.25">
      <c r="A54" s="175" t="s">
        <v>569</v>
      </c>
      <c r="B54" s="58" t="s">
        <v>396</v>
      </c>
      <c r="C54" s="59" t="s">
        <v>262</v>
      </c>
      <c r="D54" s="43">
        <f>IF(Dati!$D$230&gt;0,(Dati!D173/Dati!$D$230),0)</f>
        <v>0</v>
      </c>
      <c r="E54" s="43">
        <f>IF(Dati!$F$230&gt;0,(Dati!F173/Dati!$F$230),0)</f>
        <v>0</v>
      </c>
      <c r="F54" s="43">
        <f>IF(Dati!$E$230&gt;0,(Dati!E173/Dati!$E$230),0)</f>
        <v>0</v>
      </c>
      <c r="G54" s="43">
        <f>IF(Dati!$G$230&gt;0,(Dati!G173/Dati!$G$230),0)</f>
        <v>0</v>
      </c>
      <c r="H54" s="43">
        <f>IF((Dati!$H$230+Dati!$I$230)&gt;0,((Dati!H173+Dati!I173)/(Dati!$H$230+Dati!$I$230)),0)</f>
        <v>0</v>
      </c>
      <c r="I54" s="65">
        <f>IF(Dati!$I$230&gt;0,(Dati!I173/Dati!$I$230),0)</f>
        <v>0</v>
      </c>
      <c r="J54" s="65">
        <f>IF(Dati!$J$230&gt;0,(Dati!J173/Dati!$J$230),0)</f>
        <v>0</v>
      </c>
    </row>
    <row r="55" spans="1:10" ht="18.75" customHeight="1" x14ac:dyDescent="0.25">
      <c r="A55" s="164" t="s">
        <v>422</v>
      </c>
      <c r="B55" s="58" t="s">
        <v>397</v>
      </c>
      <c r="C55" s="59" t="s">
        <v>264</v>
      </c>
      <c r="D55" s="43">
        <f>IF(Dati!$D$230&gt;0,(Dati!D174/Dati!$D$230),0)</f>
        <v>0</v>
      </c>
      <c r="E55" s="43">
        <f>IF(Dati!$F$230&gt;0,(Dati!F174/Dati!$F$230),0)</f>
        <v>0</v>
      </c>
      <c r="F55" s="43">
        <f>IF(Dati!$E$230&gt;0,(Dati!E174/Dati!$E$230),0)</f>
        <v>0</v>
      </c>
      <c r="G55" s="43">
        <f>IF(Dati!$G$230&gt;0,(Dati!G174/Dati!$G$230),0)</f>
        <v>0</v>
      </c>
      <c r="H55" s="43">
        <f>IF((Dati!$H$230+Dati!$I$230)&gt;0,((Dati!H174+Dati!I174)/(Dati!$H$230+Dati!$I$230)),0)</f>
        <v>0</v>
      </c>
      <c r="I55" s="65">
        <f>IF(Dati!$I$230&gt;0,(Dati!I174/Dati!$I$230),0)</f>
        <v>0</v>
      </c>
      <c r="J55" s="65">
        <f>IF(Dati!$J$230&gt;0,(Dati!J174/Dati!$J$230),0)</f>
        <v>0</v>
      </c>
    </row>
    <row r="56" spans="1:10" ht="16.5" customHeight="1" x14ac:dyDescent="0.25">
      <c r="A56" s="164" t="s">
        <v>422</v>
      </c>
      <c r="B56" s="58" t="s">
        <v>419</v>
      </c>
      <c r="C56" s="59" t="s">
        <v>266</v>
      </c>
      <c r="D56" s="43">
        <f>IF(Dati!$D$230&gt;0,(Dati!D175/Dati!$D$230),0)</f>
        <v>0</v>
      </c>
      <c r="E56" s="43">
        <f>IF(Dati!$F$230&gt;0,(Dati!F175/Dati!$F$230),0)</f>
        <v>0</v>
      </c>
      <c r="F56" s="43">
        <f>IF(Dati!$E$230&gt;0,(Dati!E175/Dati!$E$230),0)</f>
        <v>0</v>
      </c>
      <c r="G56" s="43">
        <f>IF(Dati!$G$230&gt;0,(Dati!G175/Dati!$G$230),0)</f>
        <v>0</v>
      </c>
      <c r="H56" s="43">
        <f>IF((Dati!$H$230+Dati!$I$230)&gt;0,((Dati!H175+Dati!I175)/(Dati!$H$230+Dati!$I$230)),0)</f>
        <v>0</v>
      </c>
      <c r="I56" s="65">
        <f>IF(Dati!$I$230&gt;0,(Dati!I175/Dati!$I$230),0)</f>
        <v>0</v>
      </c>
      <c r="J56" s="65">
        <f>IF(Dati!$J$230&gt;0,(Dati!J175/Dati!$J$230),0)</f>
        <v>0</v>
      </c>
    </row>
    <row r="57" spans="1:10" ht="18" customHeight="1" x14ac:dyDescent="0.25">
      <c r="A57" s="164" t="s">
        <v>422</v>
      </c>
      <c r="B57" s="58" t="s">
        <v>410</v>
      </c>
      <c r="C57" s="59" t="s">
        <v>268</v>
      </c>
      <c r="D57" s="43">
        <f>IF(Dati!$D$230&gt;0,(Dati!D176/Dati!$D$230),0)</f>
        <v>0</v>
      </c>
      <c r="E57" s="43">
        <f>IF(Dati!$F$230&gt;0,(Dati!F176/Dati!$F$230),0)</f>
        <v>0</v>
      </c>
      <c r="F57" s="43">
        <f>IF(Dati!$E$230&gt;0,(Dati!E176/Dati!$E$230),0)</f>
        <v>0</v>
      </c>
      <c r="G57" s="43">
        <f>IF(Dati!$G$230&gt;0,(Dati!G176/Dati!$G$230),0)</f>
        <v>0</v>
      </c>
      <c r="H57" s="43">
        <f>IF((Dati!$H$230+Dati!$I$230)&gt;0,((Dati!H176+Dati!I176)/(Dati!$H$230+Dati!$I$230)),0)</f>
        <v>0</v>
      </c>
      <c r="I57" s="65">
        <f>IF(Dati!$I$230&gt;0,(Dati!I176/Dati!$I$230),0)</f>
        <v>0</v>
      </c>
      <c r="J57" s="65">
        <f>IF(Dati!$J$230&gt;0,(Dati!J176/Dati!$J$230),0)</f>
        <v>0</v>
      </c>
    </row>
    <row r="58" spans="1:10" ht="29.25" customHeight="1" x14ac:dyDescent="0.25">
      <c r="A58" s="164" t="s">
        <v>422</v>
      </c>
      <c r="B58" s="63" t="s">
        <v>411</v>
      </c>
      <c r="C58" s="48" t="s">
        <v>270</v>
      </c>
      <c r="D58" s="43">
        <f>IF(Dati!$D$230&gt;0,(Dati!D177/Dati!$D$230),0)</f>
        <v>6.0592345166734382E-2</v>
      </c>
      <c r="E58" s="43">
        <f>IF(Dati!$F$230&gt;0,(Dati!F177/Dati!$F$230),0)</f>
        <v>0</v>
      </c>
      <c r="F58" s="43">
        <f>IF(Dati!$E$230&gt;0,(Dati!E177/Dati!$E$230),0)</f>
        <v>4.9081739026471415E-2</v>
      </c>
      <c r="G58" s="43">
        <f>IF(Dati!$G$230&gt;0,(Dati!G177/Dati!$G$230),0)</f>
        <v>0</v>
      </c>
      <c r="H58" s="43">
        <f>IF((Dati!$H$230+Dati!$I$230)&gt;0,((Dati!H177+Dati!I177)/(Dati!$H$230+Dati!$I$230)),0)</f>
        <v>0.12414208761165062</v>
      </c>
      <c r="I58" s="65">
        <f>IF(Dati!$I$230&gt;0,(Dati!I177/Dati!$I$230),0)</f>
        <v>0</v>
      </c>
      <c r="J58" s="65">
        <f>IF(Dati!$J$230&gt;0,(Dati!J177/Dati!$J$230),0)</f>
        <v>1.6170763633783176E-2</v>
      </c>
    </row>
    <row r="59" spans="1:10" ht="32.65" customHeight="1" x14ac:dyDescent="0.25">
      <c r="A59" s="164" t="s">
        <v>422</v>
      </c>
      <c r="B59" s="181" t="s">
        <v>570</v>
      </c>
      <c r="C59" s="182"/>
      <c r="D59" s="43">
        <f>IF(Dati!$D$230&gt;0,(Dati!D178/Dati!$D$230),0)</f>
        <v>6.0592345166734382E-2</v>
      </c>
      <c r="E59" s="43">
        <f>IF(Dati!$F$230&gt;0,(Dati!F178/Dati!$F$230),0)</f>
        <v>0</v>
      </c>
      <c r="F59" s="43">
        <f>IF(Dati!$E$230&gt;0,(Dati!E178/Dati!$E$230),0)</f>
        <v>4.9081739026471415E-2</v>
      </c>
      <c r="G59" s="43">
        <f>IF(Dati!$G$230&gt;0,(Dati!G178/Dati!$G$230),0)</f>
        <v>0</v>
      </c>
      <c r="H59" s="43">
        <f>IF((Dati!$H$230+Dati!$I$230)&gt;0,((Dati!H178+Dati!I178)/(Dati!$H$230+Dati!$I$230)),0)</f>
        <v>0.12414208761165062</v>
      </c>
      <c r="I59" s="65">
        <f>IF(Dati!$I$230&gt;0,(Dati!I178/Dati!$I$230),0)</f>
        <v>0</v>
      </c>
      <c r="J59" s="65">
        <f>IF(Dati!$J$230&gt;0,(Dati!J178/Dati!$J$230),0)</f>
        <v>1.6170763633783176E-2</v>
      </c>
    </row>
    <row r="60" spans="1:10" ht="13.35" customHeight="1" x14ac:dyDescent="0.25">
      <c r="A60" s="175" t="s">
        <v>571</v>
      </c>
      <c r="B60" s="58" t="s">
        <v>396</v>
      </c>
      <c r="C60" s="59" t="s">
        <v>273</v>
      </c>
      <c r="D60" s="43">
        <f>IF(Dati!$D$230&gt;0,(Dati!D179/Dati!$D$230),0)</f>
        <v>6.8363651293133776E-4</v>
      </c>
      <c r="E60" s="43">
        <f>IF(Dati!$F$230&gt;0,(Dati!F179/Dati!$F$230),0)</f>
        <v>0</v>
      </c>
      <c r="F60" s="43">
        <f>IF(Dati!$E$230&gt;0,(Dati!E179/Dati!$E$230),0)</f>
        <v>2.0138372874277177E-2</v>
      </c>
      <c r="G60" s="43">
        <f>IF(Dati!$G$230&gt;0,(Dati!G179/Dati!$G$230),0)</f>
        <v>0</v>
      </c>
      <c r="H60" s="43">
        <f>IF((Dati!$H$230+Dati!$I$230)&gt;0,((Dati!H179+Dati!I179)/(Dati!$H$230+Dati!$I$230)),0)</f>
        <v>6.5252025387421156E-2</v>
      </c>
      <c r="I60" s="65">
        <f>IF(Dati!$I$230&gt;0,(Dati!I179/Dati!$I$230),0)</f>
        <v>0</v>
      </c>
      <c r="J60" s="65">
        <f>IF(Dati!$J$230&gt;0,(Dati!J179/Dati!$J$230),0)</f>
        <v>3.5783180671899751E-4</v>
      </c>
    </row>
    <row r="61" spans="1:10" ht="25.35" customHeight="1" x14ac:dyDescent="0.25">
      <c r="A61" s="164" t="s">
        <v>423</v>
      </c>
      <c r="B61" s="61" t="s">
        <v>408</v>
      </c>
      <c r="C61" s="48" t="s">
        <v>572</v>
      </c>
      <c r="D61" s="43">
        <f>IF(Dati!$D$230&gt;0,(Dati!D180/Dati!$D$230),0)</f>
        <v>0</v>
      </c>
      <c r="E61" s="43">
        <f>IF(Dati!$F$230&gt;0,(Dati!F180/Dati!$F$230),0)</f>
        <v>0</v>
      </c>
      <c r="F61" s="43">
        <f>IF(Dati!$E$230&gt;0,(Dati!E180/Dati!$E$230),0)</f>
        <v>0</v>
      </c>
      <c r="G61" s="43">
        <f>IF(Dati!$G$230&gt;0,(Dati!G180/Dati!$G$230),0)</f>
        <v>0</v>
      </c>
      <c r="H61" s="43">
        <f>IF((Dati!$H$230+Dati!$I$230)&gt;0,((Dati!H180+Dati!I180)/(Dati!$H$230+Dati!$I$230)),0)</f>
        <v>0</v>
      </c>
      <c r="I61" s="65">
        <f>IF(Dati!$I$230&gt;0,(Dati!I180/Dati!$I$230),0)</f>
        <v>0</v>
      </c>
      <c r="J61" s="65">
        <f>IF(Dati!$J$230&gt;0,(Dati!J180/Dati!$J$230),0)</f>
        <v>0</v>
      </c>
    </row>
    <row r="62" spans="1:10" ht="29.1" customHeight="1" x14ac:dyDescent="0.25">
      <c r="A62" s="164" t="s">
        <v>423</v>
      </c>
      <c r="B62" s="176" t="s">
        <v>573</v>
      </c>
      <c r="C62" s="177"/>
      <c r="D62" s="43">
        <f>IF(Dati!$D$230&gt;0,(Dati!D181/Dati!$D$230),0)</f>
        <v>6.8363651293133776E-4</v>
      </c>
      <c r="E62" s="43">
        <f>IF(Dati!$F$230&gt;0,(Dati!F181/Dati!$F$230),0)</f>
        <v>0</v>
      </c>
      <c r="F62" s="43">
        <f>IF(Dati!$E$230&gt;0,(Dati!E181/Dati!$E$230),0)</f>
        <v>2.0138372874277177E-2</v>
      </c>
      <c r="G62" s="43">
        <f>IF(Dati!$G$230&gt;0,(Dati!G181/Dati!$G$230),0)</f>
        <v>0</v>
      </c>
      <c r="H62" s="43">
        <f>IF((Dati!$H$230+Dati!$I$230)&gt;0,((Dati!H181+Dati!I181)/(Dati!$H$230+Dati!$I$230)),0)</f>
        <v>6.5252025387421156E-2</v>
      </c>
      <c r="I62" s="65">
        <f>IF(Dati!$I$230&gt;0,(Dati!I181/Dati!$I$230),0)</f>
        <v>0</v>
      </c>
      <c r="J62" s="65">
        <f>IF(Dati!$J$230&gt;0,(Dati!J181/Dati!$J$230),0)</f>
        <v>3.5783180671899751E-4</v>
      </c>
    </row>
    <row r="63" spans="1:10" ht="30.75" customHeight="1" x14ac:dyDescent="0.25">
      <c r="A63" s="175" t="s">
        <v>574</v>
      </c>
      <c r="B63" s="61" t="s">
        <v>414</v>
      </c>
      <c r="C63" s="48" t="s">
        <v>278</v>
      </c>
      <c r="D63" s="43">
        <f>IF(Dati!$D$230&gt;0,(Dati!D182/Dati!$D$230),0)</f>
        <v>0</v>
      </c>
      <c r="E63" s="43">
        <f>IF(Dati!$F$230&gt;0,(Dati!F182/Dati!$F$230),0)</f>
        <v>0</v>
      </c>
      <c r="F63" s="43">
        <f>IF(Dati!$E$230&gt;0,(Dati!E182/Dati!$E$230),0)</f>
        <v>9.6623472825862187E-4</v>
      </c>
      <c r="G63" s="43">
        <f>IF(Dati!$G$230&gt;0,(Dati!G182/Dati!$G$230),0)</f>
        <v>0</v>
      </c>
      <c r="H63" s="43">
        <f>IF((Dati!$H$230+Dati!$I$230)&gt;0,((Dati!H182+Dati!I182)/(Dati!$H$230+Dati!$I$230)),0)</f>
        <v>0</v>
      </c>
      <c r="I63" s="65">
        <f>IF(Dati!$I$230&gt;0,(Dati!I182/Dati!$I$230),0)</f>
        <v>0</v>
      </c>
      <c r="J63" s="65">
        <f>IF(Dati!$J$230&gt;0,(Dati!J182/Dati!$J$230),0)</f>
        <v>1.3898901996849725E-3</v>
      </c>
    </row>
    <row r="64" spans="1:10" ht="24.75" customHeight="1" x14ac:dyDescent="0.25">
      <c r="A64" s="164" t="s">
        <v>424</v>
      </c>
      <c r="B64" s="58" t="s">
        <v>397</v>
      </c>
      <c r="C64" s="59" t="s">
        <v>280</v>
      </c>
      <c r="D64" s="43">
        <f>IF(Dati!$D$230&gt;0,(Dati!D183/Dati!$D$230),0)</f>
        <v>1.353637319706856E-3</v>
      </c>
      <c r="E64" s="43">
        <f>IF(Dati!$F$230&gt;0,(Dati!F183/Dati!$F$230),0)</f>
        <v>0</v>
      </c>
      <c r="F64" s="43">
        <f>IF(Dati!$E$230&gt;0,(Dati!E183/Dati!$E$230),0)</f>
        <v>1.5100880556119796E-3</v>
      </c>
      <c r="G64" s="43">
        <f>IF(Dati!$G$230&gt;0,(Dati!G183/Dati!$G$230),0)</f>
        <v>0</v>
      </c>
      <c r="H64" s="43">
        <f>IF((Dati!$H$230+Dati!$I$230)&gt;0,((Dati!H183+Dati!I183)/(Dati!$H$230+Dati!$I$230)),0)</f>
        <v>4.9574640291057668E-4</v>
      </c>
      <c r="I64" s="65">
        <f>IF(Dati!$I$230&gt;0,(Dati!I183/Dati!$I$230),0)</f>
        <v>0</v>
      </c>
      <c r="J64" s="65">
        <f>IF(Dati!$J$230&gt;0,(Dati!J183/Dati!$J$230),0)</f>
        <v>1.9548364987124174E-3</v>
      </c>
    </row>
    <row r="65" spans="1:10" ht="21.75" customHeight="1" x14ac:dyDescent="0.25">
      <c r="A65" s="164" t="s">
        <v>424</v>
      </c>
      <c r="B65" s="58" t="s">
        <v>419</v>
      </c>
      <c r="C65" s="59" t="s">
        <v>282</v>
      </c>
      <c r="D65" s="43">
        <f>IF(Dati!$D$230&gt;0,(Dati!D184/Dati!$D$230),0)</f>
        <v>1.1287836221704936E-4</v>
      </c>
      <c r="E65" s="43">
        <f>IF(Dati!$F$230&gt;0,(Dati!F184/Dati!$F$230),0)</f>
        <v>0</v>
      </c>
      <c r="F65" s="43">
        <f>IF(Dati!$E$230&gt;0,(Dati!E184/Dati!$E$230),0)</f>
        <v>1.2592462104836388E-4</v>
      </c>
      <c r="G65" s="43">
        <f>IF(Dati!$G$230&gt;0,(Dati!G184/Dati!$G$230),0)</f>
        <v>0</v>
      </c>
      <c r="H65" s="43">
        <f>IF((Dati!$H$230+Dati!$I$230)&gt;0,((Dati!H184+Dati!I184)/(Dati!$H$230+Dati!$I$230)),0)</f>
        <v>1.8099288048262728E-4</v>
      </c>
      <c r="I65" s="65">
        <f>IF(Dati!$I$230&gt;0,(Dati!I184/Dati!$I$230),0)</f>
        <v>0</v>
      </c>
      <c r="J65" s="65">
        <f>IF(Dati!$J$230&gt;0,(Dati!J184/Dati!$J$230),0)</f>
        <v>1.0177938104721276E-4</v>
      </c>
    </row>
    <row r="66" spans="1:10" ht="30" customHeight="1" x14ac:dyDescent="0.25">
      <c r="A66" s="164" t="s">
        <v>424</v>
      </c>
      <c r="B66" s="61" t="s">
        <v>399</v>
      </c>
      <c r="C66" s="48" t="s">
        <v>575</v>
      </c>
      <c r="D66" s="43">
        <f>IF(Dati!$D$230&gt;0,(Dati!D185/Dati!$D$230),0)</f>
        <v>1.6931754332557406E-3</v>
      </c>
      <c r="E66" s="43">
        <f>IF(Dati!$F$230&gt;0,(Dati!F185/Dati!$F$230),0)</f>
        <v>0</v>
      </c>
      <c r="F66" s="43">
        <f>IF(Dati!$E$230&gt;0,(Dati!E185/Dati!$E$230),0)</f>
        <v>2.2502729781342626E-3</v>
      </c>
      <c r="G66" s="43">
        <f>IF(Dati!$G$230&gt;0,(Dati!G185/Dati!$G$230),0)</f>
        <v>0</v>
      </c>
      <c r="H66" s="43">
        <f>IF((Dati!$H$230+Dati!$I$230)&gt;0,((Dati!H185+Dati!I185)/(Dati!$H$230+Dati!$I$230)),0)</f>
        <v>1.1856601469611293E-3</v>
      </c>
      <c r="I66" s="65">
        <f>IF(Dati!$I$230&gt;0,(Dati!I185/Dati!$I$230),0)</f>
        <v>0</v>
      </c>
      <c r="J66" s="65">
        <f>IF(Dati!$J$230&gt;0,(Dati!J185/Dati!$J$230),0)</f>
        <v>2.7170633321614399E-3</v>
      </c>
    </row>
    <row r="67" spans="1:10" ht="22.5" customHeight="1" x14ac:dyDescent="0.25">
      <c r="A67" s="164" t="s">
        <v>424</v>
      </c>
      <c r="B67" s="58" t="s">
        <v>411</v>
      </c>
      <c r="C67" s="59" t="s">
        <v>286</v>
      </c>
      <c r="D67" s="43">
        <f>IF(Dati!$D$230&gt;0,(Dati!D186/Dati!$D$230),0)</f>
        <v>2.5202351932200613E-2</v>
      </c>
      <c r="E67" s="43">
        <f>IF(Dati!$F$230&gt;0,(Dati!F186/Dati!$F$230),0)</f>
        <v>0</v>
      </c>
      <c r="F67" s="43">
        <f>IF(Dati!$E$230&gt;0,(Dati!E186/Dati!$E$230),0)</f>
        <v>6.6740049155632857E-3</v>
      </c>
      <c r="G67" s="43">
        <f>IF(Dati!$G$230&gt;0,(Dati!G186/Dati!$G$230),0)</f>
        <v>0</v>
      </c>
      <c r="H67" s="43">
        <f>IF((Dati!$H$230+Dati!$I$230)&gt;0,((Dati!H186+Dati!I186)/(Dati!$H$230+Dati!$I$230)),0)</f>
        <v>1.7452830607647313E-2</v>
      </c>
      <c r="I67" s="65">
        <f>IF(Dati!$I$230&gt;0,(Dati!I186/Dati!$I$230),0)</f>
        <v>0</v>
      </c>
      <c r="J67" s="65">
        <f>IF(Dati!$J$230&gt;0,(Dati!J186/Dati!$J$230),0)</f>
        <v>1.9479188554687339E-3</v>
      </c>
    </row>
    <row r="68" spans="1:10" ht="29.25" customHeight="1" x14ac:dyDescent="0.25">
      <c r="A68" s="164" t="s">
        <v>424</v>
      </c>
      <c r="B68" s="61" t="s">
        <v>420</v>
      </c>
      <c r="C68" s="48" t="s">
        <v>288</v>
      </c>
      <c r="D68" s="43">
        <f>IF(Dati!$D$230&gt;0,(Dati!D187/Dati!$D$230),0)</f>
        <v>0</v>
      </c>
      <c r="E68" s="43">
        <f>IF(Dati!$F$230&gt;0,(Dati!F187/Dati!$F$230),0)</f>
        <v>0</v>
      </c>
      <c r="F68" s="43">
        <f>IF(Dati!$E$230&gt;0,(Dati!E187/Dati!$E$230),0)</f>
        <v>0</v>
      </c>
      <c r="G68" s="43">
        <f>IF(Dati!$G$230&gt;0,(Dati!G187/Dati!$G$230),0)</f>
        <v>0</v>
      </c>
      <c r="H68" s="43">
        <f>IF((Dati!$H$230+Dati!$I$230)&gt;0,((Dati!H187+Dati!I187)/(Dati!$H$230+Dati!$I$230)),0)</f>
        <v>0</v>
      </c>
      <c r="I68" s="65">
        <f>IF(Dati!$I$230&gt;0,(Dati!I187/Dati!$I$230),0)</f>
        <v>0</v>
      </c>
      <c r="J68" s="65">
        <f>IF(Dati!$J$230&gt;0,(Dati!J187/Dati!$J$230),0)</f>
        <v>0</v>
      </c>
    </row>
    <row r="69" spans="1:10" ht="44.25" customHeight="1" x14ac:dyDescent="0.25">
      <c r="A69" s="164" t="s">
        <v>424</v>
      </c>
      <c r="B69" s="61" t="s">
        <v>402</v>
      </c>
      <c r="C69" s="48" t="s">
        <v>539</v>
      </c>
      <c r="D69" s="43">
        <f>IF(Dati!$D$230&gt;0,(Dati!D188/Dati!$D$230),0)</f>
        <v>2.2057921971592709E-3</v>
      </c>
      <c r="E69" s="43">
        <f>IF(Dati!$F$230&gt;0,(Dati!F188/Dati!$F$230),0)</f>
        <v>0</v>
      </c>
      <c r="F69" s="43">
        <f>IF(Dati!$E$230&gt;0,(Dati!E188/Dati!$E$230),0)</f>
        <v>2.4849108430260998E-3</v>
      </c>
      <c r="G69" s="43">
        <f>IF(Dati!$G$230&gt;0,(Dati!G188/Dati!$G$230),0)</f>
        <v>0</v>
      </c>
      <c r="H69" s="43">
        <f>IF((Dati!$H$230+Dati!$I$230)&gt;0,((Dati!H188+Dati!I188)/(Dati!$H$230+Dati!$I$230)),0)</f>
        <v>8.1522686729027845E-3</v>
      </c>
      <c r="I69" s="65">
        <f>IF(Dati!$I$230&gt;0,(Dati!I188/Dati!$I$230),0)</f>
        <v>0</v>
      </c>
      <c r="J69" s="65">
        <f>IF(Dati!$J$230&gt;0,(Dati!J188/Dati!$J$230),0)</f>
        <v>0</v>
      </c>
    </row>
    <row r="70" spans="1:10" ht="30.75" customHeight="1" x14ac:dyDescent="0.25">
      <c r="A70" s="164" t="s">
        <v>424</v>
      </c>
      <c r="B70" s="61" t="s">
        <v>421</v>
      </c>
      <c r="C70" s="48" t="s">
        <v>292</v>
      </c>
      <c r="D70" s="43">
        <f>IF(Dati!$D$230&gt;0,(Dati!D189/Dati!$D$230),0)</f>
        <v>0</v>
      </c>
      <c r="E70" s="43">
        <f>IF(Dati!$F$230&gt;0,(Dati!F189/Dati!$F$230),0)</f>
        <v>0</v>
      </c>
      <c r="F70" s="43">
        <f>IF(Dati!$E$230&gt;0,(Dati!E189/Dati!$E$230),0)</f>
        <v>0</v>
      </c>
      <c r="G70" s="43">
        <f>IF(Dati!$G$230&gt;0,(Dati!G189/Dati!$G$230),0)</f>
        <v>0</v>
      </c>
      <c r="H70" s="43">
        <f>IF((Dati!$H$230+Dati!$I$230)&gt;0,((Dati!H189+Dati!I189)/(Dati!$H$230+Dati!$I$230)),0)</f>
        <v>0</v>
      </c>
      <c r="I70" s="65">
        <f>IF(Dati!$I$230&gt;0,(Dati!I189/Dati!$I$230),0)</f>
        <v>0</v>
      </c>
      <c r="J70" s="65">
        <f>IF(Dati!$J$230&gt;0,(Dati!J189/Dati!$J$230),0)</f>
        <v>0</v>
      </c>
    </row>
    <row r="71" spans="1:10" ht="30.75" customHeight="1" x14ac:dyDescent="0.25">
      <c r="A71" s="164" t="s">
        <v>424</v>
      </c>
      <c r="B71" s="61" t="s">
        <v>404</v>
      </c>
      <c r="C71" s="48" t="s">
        <v>294</v>
      </c>
      <c r="D71" s="43">
        <f>IF(Dati!$D$230&gt;0,(Dati!D190/Dati!$D$230),0)</f>
        <v>1.8955963623552598E-2</v>
      </c>
      <c r="E71" s="43">
        <f>IF(Dati!$F$230&gt;0,(Dati!F190/Dati!$F$230),0)</f>
        <v>0</v>
      </c>
      <c r="F71" s="43">
        <f>IF(Dati!$E$230&gt;0,(Dati!E190/Dati!$E$230),0)</f>
        <v>6.4129871018080266E-3</v>
      </c>
      <c r="G71" s="43">
        <f>IF(Dati!$G$230&gt;0,(Dati!G190/Dati!$G$230),0)</f>
        <v>0</v>
      </c>
      <c r="H71" s="43">
        <f>IF((Dati!$H$230+Dati!$I$230)&gt;0,((Dati!H190+Dati!I190)/(Dati!$H$230+Dati!$I$230)),0)</f>
        <v>1.9658914494259452E-2</v>
      </c>
      <c r="I71" s="65">
        <f>IF(Dati!$I$230&gt;0,(Dati!I190/Dati!$I$230),0)</f>
        <v>0</v>
      </c>
      <c r="J71" s="65">
        <f>IF(Dati!$J$230&gt;0,(Dati!J190/Dati!$J$230),0)</f>
        <v>6.0517513872342728E-4</v>
      </c>
    </row>
    <row r="72" spans="1:10" ht="43.9" customHeight="1" x14ac:dyDescent="0.25">
      <c r="A72" s="164" t="s">
        <v>424</v>
      </c>
      <c r="B72" s="176" t="s">
        <v>576</v>
      </c>
      <c r="C72" s="177"/>
      <c r="D72" s="43">
        <f>IF(Dati!$D$230&gt;0,(Dati!D191/Dati!$D$230),0)</f>
        <v>4.9523798868092127E-2</v>
      </c>
      <c r="E72" s="43">
        <f>IF(Dati!$F$230&gt;0,(Dati!F191/Dati!$F$230),0)</f>
        <v>0</v>
      </c>
      <c r="F72" s="43">
        <f>IF(Dati!$E$230&gt;0,(Dati!E191/Dati!$E$230),0)</f>
        <v>2.0424423243450639E-2</v>
      </c>
      <c r="G72" s="43">
        <f>IF(Dati!$G$230&gt;0,(Dati!G191/Dati!$G$230),0)</f>
        <v>0</v>
      </c>
      <c r="H72" s="43">
        <f>IF((Dati!$H$230+Dati!$I$230)&gt;0,((Dati!H191+Dati!I191)/(Dati!$H$230+Dati!$I$230)),0)</f>
        <v>4.7126413205163878E-2</v>
      </c>
      <c r="I72" s="65">
        <f>IF(Dati!$I$230&gt;0,(Dati!I191/Dati!$I$230),0)</f>
        <v>0</v>
      </c>
      <c r="J72" s="65">
        <f>IF(Dati!$J$230&gt;0,(Dati!J191/Dati!$J$230),0)</f>
        <v>8.7166634057982053E-3</v>
      </c>
    </row>
    <row r="73" spans="1:10" ht="57.75" customHeight="1" x14ac:dyDescent="0.25">
      <c r="A73" s="156" t="s">
        <v>577</v>
      </c>
      <c r="B73" s="61" t="s">
        <v>414</v>
      </c>
      <c r="C73" s="48" t="s">
        <v>298</v>
      </c>
      <c r="D73" s="43">
        <f>IF(Dati!$D$230&gt;0,(Dati!D192/Dati!$D$230),0)</f>
        <v>0</v>
      </c>
      <c r="E73" s="43">
        <f>IF(Dati!$F$230&gt;0,(Dati!F192/Dati!$F$230),0)</f>
        <v>0</v>
      </c>
      <c r="F73" s="43">
        <f>IF(Dati!$E$230&gt;0,(Dati!E192/Dati!$E$230),0)</f>
        <v>0</v>
      </c>
      <c r="G73" s="43">
        <f>IF(Dati!$G$230&gt;0,(Dati!G192/Dati!$G$230),0)</f>
        <v>0</v>
      </c>
      <c r="H73" s="43">
        <f>IF((Dati!$H$230+Dati!$I$230)&gt;0,((Dati!H192+Dati!I192)/(Dati!$H$230+Dati!$I$230)),0)</f>
        <v>0</v>
      </c>
      <c r="I73" s="65">
        <f>IF(Dati!$I$230&gt;0,(Dati!I192/Dati!$I$230),0)</f>
        <v>0</v>
      </c>
      <c r="J73" s="65">
        <f>IF(Dati!$J$230&gt;0,(Dati!J192/Dati!$J$230),0)</f>
        <v>0</v>
      </c>
    </row>
    <row r="74" spans="1:10" ht="58.5" customHeight="1" x14ac:dyDescent="0.25">
      <c r="A74" s="183" t="s">
        <v>425</v>
      </c>
      <c r="B74" s="61" t="s">
        <v>408</v>
      </c>
      <c r="C74" s="48" t="s">
        <v>578</v>
      </c>
      <c r="D74" s="43">
        <f>IF(Dati!$D$230&gt;0,(Dati!D193/Dati!$D$230),0)</f>
        <v>0</v>
      </c>
      <c r="E74" s="43">
        <f>IF(Dati!$F$230&gt;0,(Dati!F193/Dati!$F$230),0)</f>
        <v>0</v>
      </c>
      <c r="F74" s="43">
        <f>IF(Dati!$E$230&gt;0,(Dati!E193/Dati!$E$230),0)</f>
        <v>0</v>
      </c>
      <c r="G74" s="43">
        <f>IF(Dati!$G$230&gt;0,(Dati!G193/Dati!$G$230),0)</f>
        <v>0</v>
      </c>
      <c r="H74" s="43">
        <f>IF((Dati!$H$230+Dati!$I$230)&gt;0,((Dati!H193+Dati!I193)/(Dati!$H$230+Dati!$I$230)),0)</f>
        <v>0</v>
      </c>
      <c r="I74" s="65">
        <f>IF(Dati!$I$230&gt;0,(Dati!I193/Dati!$I$230),0)</f>
        <v>0</v>
      </c>
      <c r="J74" s="65">
        <f>IF(Dati!$J$230&gt;0,(Dati!J193/Dati!$J$230),0)</f>
        <v>0</v>
      </c>
    </row>
    <row r="75" spans="1:10" ht="57" customHeight="1" x14ac:dyDescent="0.25">
      <c r="A75" s="183" t="s">
        <v>425</v>
      </c>
      <c r="B75" s="61" t="s">
        <v>398</v>
      </c>
      <c r="C75" s="48" t="s">
        <v>579</v>
      </c>
      <c r="D75" s="43">
        <f>IF(Dati!$D$230&gt;0,(Dati!D194/Dati!$D$230),0)</f>
        <v>0</v>
      </c>
      <c r="E75" s="43">
        <f>IF(Dati!$F$230&gt;0,(Dati!F194/Dati!$F$230),0)</f>
        <v>0</v>
      </c>
      <c r="F75" s="43">
        <f>IF(Dati!$E$230&gt;0,(Dati!E194/Dati!$E$230),0)</f>
        <v>0</v>
      </c>
      <c r="G75" s="43">
        <f>IF(Dati!$G$230&gt;0,(Dati!G194/Dati!$G$230),0)</f>
        <v>0</v>
      </c>
      <c r="H75" s="43">
        <f>IF((Dati!$H$230+Dati!$I$230)&gt;0,((Dati!H194+Dati!I194)/(Dati!$H$230+Dati!$I$230)),0)</f>
        <v>0</v>
      </c>
      <c r="I75" s="65">
        <f>IF(Dati!$I$230&gt;0,(Dati!I194/Dati!$I$230),0)</f>
        <v>0</v>
      </c>
      <c r="J75" s="65">
        <f>IF(Dati!$J$230&gt;0,(Dati!J194/Dati!$J$230),0)</f>
        <v>0</v>
      </c>
    </row>
    <row r="76" spans="1:10" ht="46.5" customHeight="1" x14ac:dyDescent="0.25">
      <c r="A76" s="183" t="s">
        <v>425</v>
      </c>
      <c r="B76" s="61" t="s">
        <v>399</v>
      </c>
      <c r="C76" s="48" t="s">
        <v>580</v>
      </c>
      <c r="D76" s="43">
        <f>IF(Dati!$D$230&gt;0,(Dati!D195/Dati!$D$230),0)</f>
        <v>0</v>
      </c>
      <c r="E76" s="43">
        <f>IF(Dati!$F$230&gt;0,(Dati!F195/Dati!$F$230),0)</f>
        <v>0</v>
      </c>
      <c r="F76" s="43">
        <f>IF(Dati!$E$230&gt;0,(Dati!E195/Dati!$E$230),0)</f>
        <v>0</v>
      </c>
      <c r="G76" s="43">
        <f>IF(Dati!$G$230&gt;0,(Dati!G195/Dati!$G$230),0)</f>
        <v>0</v>
      </c>
      <c r="H76" s="43">
        <f>IF((Dati!$H$230+Dati!$I$230)&gt;0,((Dati!H195+Dati!I195)/(Dati!$H$230+Dati!$I$230)),0)</f>
        <v>0</v>
      </c>
      <c r="I76" s="65">
        <f>IF(Dati!$I$230&gt;0,(Dati!I195/Dati!$I$230),0)</f>
        <v>0</v>
      </c>
      <c r="J76" s="65">
        <f>IF(Dati!$J$230&gt;0,(Dati!J195/Dati!$J$230),0)</f>
        <v>0</v>
      </c>
    </row>
    <row r="77" spans="1:10" ht="34.5" customHeight="1" x14ac:dyDescent="0.25">
      <c r="A77" s="183" t="s">
        <v>425</v>
      </c>
      <c r="B77" s="61" t="s">
        <v>400</v>
      </c>
      <c r="C77" s="48" t="s">
        <v>581</v>
      </c>
      <c r="D77" s="43">
        <f>IF(Dati!$D$230&gt;0,(Dati!D196/Dati!$D$230),0)</f>
        <v>0</v>
      </c>
      <c r="E77" s="43">
        <f>IF(Dati!$F$230&gt;0,(Dati!F196/Dati!$F$230),0)</f>
        <v>0</v>
      </c>
      <c r="F77" s="43">
        <f>IF(Dati!$E$230&gt;0,(Dati!E196/Dati!$E$230),0)</f>
        <v>0</v>
      </c>
      <c r="G77" s="43">
        <f>IF(Dati!$G$230&gt;0,(Dati!G196/Dati!$G$230),0)</f>
        <v>0</v>
      </c>
      <c r="H77" s="43">
        <f>IF((Dati!$H$230+Dati!$I$230)&gt;0,((Dati!H196+Dati!I196)/(Dati!$H$230+Dati!$I$230)),0)</f>
        <v>0</v>
      </c>
      <c r="I77" s="65">
        <f>IF(Dati!$I$230&gt;0,(Dati!I196/Dati!$I$230),0)</f>
        <v>0</v>
      </c>
      <c r="J77" s="65">
        <f>IF(Dati!$J$230&gt;0,(Dati!J196/Dati!$J$230),0)</f>
        <v>0</v>
      </c>
    </row>
    <row r="78" spans="1:10" ht="42" customHeight="1" x14ac:dyDescent="0.25">
      <c r="A78" s="183" t="s">
        <v>425</v>
      </c>
      <c r="B78" s="61" t="s">
        <v>420</v>
      </c>
      <c r="C78" s="48" t="s">
        <v>308</v>
      </c>
      <c r="D78" s="43">
        <f>IF(Dati!$D$230&gt;0,(Dati!D197/Dati!$D$230),0)</f>
        <v>0</v>
      </c>
      <c r="E78" s="43">
        <f>IF(Dati!$F$230&gt;0,(Dati!F197/Dati!$F$230),0)</f>
        <v>0</v>
      </c>
      <c r="F78" s="43">
        <f>IF(Dati!$E$230&gt;0,(Dati!E197/Dati!$E$230),0)</f>
        <v>0</v>
      </c>
      <c r="G78" s="43">
        <f>IF(Dati!$G$230&gt;0,(Dati!G197/Dati!$G$230),0)</f>
        <v>0</v>
      </c>
      <c r="H78" s="43">
        <f>IF((Dati!$H$230+Dati!$I$230)&gt;0,((Dati!H197+Dati!I197)/(Dati!$H$230+Dati!$I$230)),0)</f>
        <v>0</v>
      </c>
      <c r="I78" s="65">
        <f>IF(Dati!$I$230&gt;0,(Dati!I197/Dati!$I$230),0)</f>
        <v>0</v>
      </c>
      <c r="J78" s="65">
        <f>IF(Dati!$J$230&gt;0,(Dati!J197/Dati!$J$230),0)</f>
        <v>0</v>
      </c>
    </row>
    <row r="79" spans="1:10" ht="30.75" customHeight="1" x14ac:dyDescent="0.25">
      <c r="A79" s="184"/>
      <c r="B79" s="61" t="s">
        <v>402</v>
      </c>
      <c r="C79" s="48" t="s">
        <v>582</v>
      </c>
      <c r="D79" s="43">
        <f>IF(Dati!$D$230&gt;0,(Dati!D198/Dati!$D$230),0)</f>
        <v>1.1287836221704936E-4</v>
      </c>
      <c r="E79" s="43">
        <f>IF(Dati!$F$230&gt;0,(Dati!F198/Dati!$F$230),0)</f>
        <v>0</v>
      </c>
      <c r="F79" s="43">
        <f>IF(Dati!$E$230&gt;0,(Dati!E198/Dati!$E$230),0)</f>
        <v>0</v>
      </c>
      <c r="G79" s="43">
        <f>IF(Dati!$G$230&gt;0,(Dati!G198/Dati!$G$230),0)</f>
        <v>0</v>
      </c>
      <c r="H79" s="43">
        <f>IF((Dati!$H$230+Dati!$I$230)&gt;0,((Dati!H198+Dati!I198)/(Dati!$H$230+Dati!$I$230)),0)</f>
        <v>0</v>
      </c>
      <c r="I79" s="65">
        <f>IF(Dati!$I$230&gt;0,(Dati!I198/Dati!$I$230),0)</f>
        <v>0</v>
      </c>
      <c r="J79" s="65">
        <f>IF(Dati!$J$230&gt;0,(Dati!J198/Dati!$J$230),0)</f>
        <v>0</v>
      </c>
    </row>
    <row r="80" spans="1:10" ht="36.4" customHeight="1" x14ac:dyDescent="0.25">
      <c r="A80" s="185"/>
      <c r="B80" s="176" t="s">
        <v>583</v>
      </c>
      <c r="C80" s="177"/>
      <c r="D80" s="43">
        <f>IF(Dati!$D$230&gt;0,(Dati!D199/Dati!$D$230),0)</f>
        <v>1.1287836221704936E-4</v>
      </c>
      <c r="E80" s="43">
        <f>IF(Dati!$F$230&gt;0,(Dati!F199/Dati!$F$230),0)</f>
        <v>0</v>
      </c>
      <c r="F80" s="43">
        <f>IF(Dati!$E$230&gt;0,(Dati!E199/Dati!$E$230),0)</f>
        <v>0</v>
      </c>
      <c r="G80" s="43">
        <f>IF(Dati!$G$230&gt;0,(Dati!G199/Dati!$G$230),0)</f>
        <v>0</v>
      </c>
      <c r="H80" s="43">
        <f>IF((Dati!$H$230+Dati!$I$230)&gt;0,((Dati!H199+Dati!I199)/(Dati!$H$230+Dati!$I$230)),0)</f>
        <v>0</v>
      </c>
      <c r="I80" s="65">
        <f>IF(Dati!$I$230&gt;0,(Dati!I199/Dati!$I$230),0)</f>
        <v>0</v>
      </c>
      <c r="J80" s="65">
        <f>IF(Dati!$J$230&gt;0,(Dati!J199/Dati!$J$230),0)</f>
        <v>0</v>
      </c>
    </row>
    <row r="81" spans="1:10" ht="24.75" customHeight="1" x14ac:dyDescent="0.25">
      <c r="A81" s="186" t="s">
        <v>426</v>
      </c>
      <c r="B81" s="61" t="s">
        <v>414</v>
      </c>
      <c r="C81" s="48" t="s">
        <v>314</v>
      </c>
      <c r="D81" s="43">
        <f>IF(Dati!$D$230&gt;0,(Dati!D200/Dati!$D$230),0)</f>
        <v>0</v>
      </c>
      <c r="E81" s="43">
        <f>IF(Dati!$F$230&gt;0,(Dati!F200/Dati!$F$230),0)</f>
        <v>0</v>
      </c>
      <c r="F81" s="43">
        <f>IF(Dati!$E$230&gt;0,(Dati!E200/Dati!$E$230),0)</f>
        <v>0</v>
      </c>
      <c r="G81" s="43">
        <f>IF(Dati!$G$230&gt;0,(Dati!G200/Dati!$G$230),0)</f>
        <v>0</v>
      </c>
      <c r="H81" s="43">
        <f>IF((Dati!$H$230+Dati!$I$230)&gt;0,((Dati!H200+Dati!I200)/(Dati!$H$230+Dati!$I$230)),0)</f>
        <v>0</v>
      </c>
      <c r="I81" s="65">
        <f>IF(Dati!$I$230&gt;0,(Dati!I200/Dati!$I$230),0)</f>
        <v>0</v>
      </c>
      <c r="J81" s="65">
        <f>IF(Dati!$J$230&gt;0,(Dati!J200/Dati!$J$230),0)</f>
        <v>0</v>
      </c>
    </row>
    <row r="82" spans="1:10" ht="36.4" customHeight="1" x14ac:dyDescent="0.25">
      <c r="A82" s="184"/>
      <c r="B82" s="61" t="s">
        <v>408</v>
      </c>
      <c r="C82" s="48" t="s">
        <v>316</v>
      </c>
      <c r="D82" s="43">
        <f>IF(Dati!$D$230&gt;0,(Dati!D201/Dati!$D$230),0)</f>
        <v>2.626905245515173E-3</v>
      </c>
      <c r="E82" s="43">
        <f>IF(Dati!$F$230&gt;0,(Dati!F201/Dati!$F$230),0)</f>
        <v>0</v>
      </c>
      <c r="F82" s="43">
        <f>IF(Dati!$E$230&gt;0,(Dati!E201/Dati!$E$230),0)</f>
        <v>5.7099260168170119E-3</v>
      </c>
      <c r="G82" s="43">
        <f>IF(Dati!$G$230&gt;0,(Dati!G201/Dati!$G$230),0)</f>
        <v>0</v>
      </c>
      <c r="H82" s="43">
        <f>IF((Dati!$H$230+Dati!$I$230)&gt;0,((Dati!H201+Dati!I201)/(Dati!$H$230+Dati!$I$230)),0)</f>
        <v>0</v>
      </c>
      <c r="I82" s="65">
        <f>IF(Dati!$I$230&gt;0,(Dati!I201/Dati!$I$230),0)</f>
        <v>0</v>
      </c>
      <c r="J82" s="65">
        <f>IF(Dati!$J$230&gt;0,(Dati!J201/Dati!$J$230),0)</f>
        <v>8.2135013155685554E-3</v>
      </c>
    </row>
    <row r="83" spans="1:10" ht="27.75" customHeight="1" x14ac:dyDescent="0.25">
      <c r="A83" s="184"/>
      <c r="B83" s="61" t="s">
        <v>398</v>
      </c>
      <c r="C83" s="48" t="s">
        <v>318</v>
      </c>
      <c r="D83" s="43">
        <f>IF(Dati!$D$230&gt;0,(Dati!D202/Dati!$D$230),0)</f>
        <v>0</v>
      </c>
      <c r="E83" s="43">
        <f>IF(Dati!$F$230&gt;0,(Dati!F202/Dati!$F$230),0)</f>
        <v>0</v>
      </c>
      <c r="F83" s="43">
        <f>IF(Dati!$E$230&gt;0,(Dati!E202/Dati!$E$230),0)</f>
        <v>0</v>
      </c>
      <c r="G83" s="43">
        <f>IF(Dati!$G$230&gt;0,(Dati!G202/Dati!$G$230),0)</f>
        <v>0</v>
      </c>
      <c r="H83" s="43">
        <f>IF((Dati!$H$230+Dati!$I$230)&gt;0,((Dati!H202+Dati!I202)/(Dati!$H$230+Dati!$I$230)),0)</f>
        <v>0</v>
      </c>
      <c r="I83" s="65">
        <f>IF(Dati!$I$230&gt;0,(Dati!I202/Dati!$I$230),0)</f>
        <v>0</v>
      </c>
      <c r="J83" s="65">
        <f>IF(Dati!$J$230&gt;0,(Dati!J202/Dati!$J$230),0)</f>
        <v>0</v>
      </c>
    </row>
    <row r="84" spans="1:10" ht="25.5" customHeight="1" x14ac:dyDescent="0.25">
      <c r="A84" s="184"/>
      <c r="B84" s="61" t="s">
        <v>399</v>
      </c>
      <c r="C84" s="48" t="s">
        <v>320</v>
      </c>
      <c r="D84" s="43">
        <f>IF(Dati!$D$230&gt;0,(Dati!D203/Dati!$D$230),0)</f>
        <v>0</v>
      </c>
      <c r="E84" s="43">
        <f>IF(Dati!$F$230&gt;0,(Dati!F203/Dati!$F$230),0)</f>
        <v>0</v>
      </c>
      <c r="F84" s="43">
        <f>IF(Dati!$E$230&gt;0,(Dati!E203/Dati!$E$230),0)</f>
        <v>0</v>
      </c>
      <c r="G84" s="43">
        <f>IF(Dati!$G$230&gt;0,(Dati!G203/Dati!$G$230),0)</f>
        <v>0</v>
      </c>
      <c r="H84" s="43">
        <f>IF((Dati!$H$230+Dati!$I$230)&gt;0,((Dati!H203+Dati!I203)/(Dati!$H$230+Dati!$I$230)),0)</f>
        <v>0</v>
      </c>
      <c r="I84" s="65">
        <f>IF(Dati!$I$230&gt;0,(Dati!I203/Dati!$I$230),0)</f>
        <v>0</v>
      </c>
      <c r="J84" s="65">
        <f>IF(Dati!$J$230&gt;0,(Dati!J203/Dati!$J$230),0)</f>
        <v>0</v>
      </c>
    </row>
    <row r="85" spans="1:10" ht="36.4" customHeight="1" x14ac:dyDescent="0.25">
      <c r="A85" s="185"/>
      <c r="B85" s="177" t="s">
        <v>584</v>
      </c>
      <c r="C85" s="177"/>
      <c r="D85" s="43">
        <f>IF(Dati!$D$230&gt;0,(Dati!D204/Dati!$D$230),0)</f>
        <v>2.626905245515173E-3</v>
      </c>
      <c r="E85" s="43">
        <f>IF(Dati!$F$230&gt;0,(Dati!F204/Dati!$F$230),0)</f>
        <v>0</v>
      </c>
      <c r="F85" s="43">
        <f>IF(Dati!$E$230&gt;0,(Dati!E204/Dati!$E$230),0)</f>
        <v>5.7099260168170119E-3</v>
      </c>
      <c r="G85" s="43">
        <f>IF(Dati!$G$230&gt;0,(Dati!G204/Dati!$G$230),0)</f>
        <v>0</v>
      </c>
      <c r="H85" s="43">
        <f>IF((Dati!$H$230+Dati!$I$230)&gt;0,((Dati!H204+Dati!I204)/(Dati!$H$230+Dati!$I$230)),0)</f>
        <v>0</v>
      </c>
      <c r="I85" s="65">
        <f>IF(Dati!$I$230&gt;0,(Dati!I204/Dati!$I$230),0)</f>
        <v>0</v>
      </c>
      <c r="J85" s="65">
        <f>IF(Dati!$J$230&gt;0,(Dati!J204/Dati!$J$230),0)</f>
        <v>8.2135013155685554E-3</v>
      </c>
    </row>
    <row r="86" spans="1:10" ht="36.4" customHeight="1" x14ac:dyDescent="0.25">
      <c r="A86" s="156" t="s">
        <v>427</v>
      </c>
      <c r="B86" s="61" t="s">
        <v>414</v>
      </c>
      <c r="C86" s="48" t="s">
        <v>324</v>
      </c>
      <c r="D86" s="43">
        <f>IF(Dati!$D$230&gt;0,(Dati!D205/Dati!$D$230),0)</f>
        <v>0</v>
      </c>
      <c r="E86" s="43">
        <f>IF(Dati!$F$230&gt;0,(Dati!F205/Dati!$F$230),0)</f>
        <v>0</v>
      </c>
      <c r="F86" s="43">
        <f>IF(Dati!$E$230&gt;0,(Dati!E205/Dati!$E$230),0)</f>
        <v>0</v>
      </c>
      <c r="G86" s="43">
        <f>IF(Dati!$G$230&gt;0,(Dati!G205/Dati!$G$230),0)</f>
        <v>0</v>
      </c>
      <c r="H86" s="43">
        <f>IF((Dati!$H$230+Dati!$I$230)&gt;0,((Dati!H205+Dati!I205)/(Dati!$H$230+Dati!$I$230)),0)</f>
        <v>0</v>
      </c>
      <c r="I86" s="65">
        <f>IF(Dati!$I$230&gt;0,(Dati!I205/Dati!$I$230),0)</f>
        <v>0</v>
      </c>
      <c r="J86" s="65">
        <f>IF(Dati!$J$230&gt;0,(Dati!J205/Dati!$J$230),0)</f>
        <v>0</v>
      </c>
    </row>
    <row r="87" spans="1:10" ht="25.5" customHeight="1" x14ac:dyDescent="0.25">
      <c r="A87" s="184"/>
      <c r="B87" s="61" t="s">
        <v>408</v>
      </c>
      <c r="C87" s="48" t="s">
        <v>326</v>
      </c>
      <c r="D87" s="43">
        <f>IF(Dati!$D$230&gt;0,(Dati!D206/Dati!$D$230),0)</f>
        <v>0</v>
      </c>
      <c r="E87" s="43">
        <f>IF(Dati!$F$230&gt;0,(Dati!F206/Dati!$F$230),0)</f>
        <v>0</v>
      </c>
      <c r="F87" s="43">
        <f>IF(Dati!$E$230&gt;0,(Dati!E206/Dati!$E$230),0)</f>
        <v>0</v>
      </c>
      <c r="G87" s="43">
        <f>IF(Dati!$G$230&gt;0,(Dati!G206/Dati!$G$230),0)</f>
        <v>0</v>
      </c>
      <c r="H87" s="43">
        <f>IF((Dati!$H$230+Dati!$I$230)&gt;0,((Dati!H206+Dati!I206)/(Dati!$H$230+Dati!$I$230)),0)</f>
        <v>0</v>
      </c>
      <c r="I87" s="65">
        <f>IF(Dati!$I$230&gt;0,(Dati!I206/Dati!$I$230),0)</f>
        <v>0</v>
      </c>
      <c r="J87" s="65">
        <f>IF(Dati!$J$230&gt;0,(Dati!J206/Dati!$J$230),0)</f>
        <v>0</v>
      </c>
    </row>
    <row r="88" spans="1:10" ht="24" customHeight="1" x14ac:dyDescent="0.25">
      <c r="A88" s="184"/>
      <c r="B88" s="61" t="s">
        <v>398</v>
      </c>
      <c r="C88" s="48" t="s">
        <v>585</v>
      </c>
      <c r="D88" s="43">
        <f>IF(Dati!$D$230&gt;0,(Dati!D207/Dati!$D$230),0)</f>
        <v>0</v>
      </c>
      <c r="E88" s="43">
        <f>IF(Dati!$F$230&gt;0,(Dati!F207/Dati!$F$230),0)</f>
        <v>0</v>
      </c>
      <c r="F88" s="43">
        <f>IF(Dati!$E$230&gt;0,(Dati!E207/Dati!$E$230),0)</f>
        <v>0</v>
      </c>
      <c r="G88" s="43">
        <f>IF(Dati!$G$230&gt;0,(Dati!G207/Dati!$G$230),0)</f>
        <v>0</v>
      </c>
      <c r="H88" s="43">
        <f>IF((Dati!$H$230+Dati!$I$230)&gt;0,((Dati!H207+Dati!I207)/(Dati!$H$230+Dati!$I$230)),0)</f>
        <v>0</v>
      </c>
      <c r="I88" s="65">
        <f>IF(Dati!$I$230&gt;0,(Dati!I207/Dati!$I$230),0)</f>
        <v>0</v>
      </c>
      <c r="J88" s="65">
        <f>IF(Dati!$J$230&gt;0,(Dati!J207/Dati!$J$230),0)</f>
        <v>0</v>
      </c>
    </row>
    <row r="89" spans="1:10" ht="36.4" customHeight="1" x14ac:dyDescent="0.25">
      <c r="A89" s="185"/>
      <c r="B89" s="177" t="s">
        <v>428</v>
      </c>
      <c r="C89" s="177"/>
      <c r="D89" s="43">
        <f>IF(Dati!$D$230&gt;0,(Dati!D208/Dati!$D$230),0)</f>
        <v>0</v>
      </c>
      <c r="E89" s="43">
        <f>IF(Dati!$F$230&gt;0,(Dati!F208/Dati!$F$230),0)</f>
        <v>0</v>
      </c>
      <c r="F89" s="43">
        <f>IF(Dati!$E$230&gt;0,(Dati!E208/Dati!$E$230),0)</f>
        <v>0</v>
      </c>
      <c r="G89" s="43">
        <f>IF(Dati!$G$230&gt;0,(Dati!G208/Dati!$G$230),0)</f>
        <v>0</v>
      </c>
      <c r="H89" s="43">
        <f>IF((Dati!$H$230+Dati!$I$230)&gt;0,((Dati!H208+Dati!I208)/(Dati!$H$230+Dati!$I$230)),0)</f>
        <v>0</v>
      </c>
      <c r="I89" s="65">
        <f>IF(Dati!$I$230&gt;0,(Dati!I208/Dati!$I$230),0)</f>
        <v>0</v>
      </c>
      <c r="J89" s="65">
        <f>IF(Dati!$J$230&gt;0,(Dati!J208/Dati!$J$230),0)</f>
        <v>0</v>
      </c>
    </row>
    <row r="90" spans="1:10" ht="36.4" customHeight="1" x14ac:dyDescent="0.25">
      <c r="A90" s="156" t="s">
        <v>429</v>
      </c>
      <c r="B90" s="61" t="s">
        <v>414</v>
      </c>
      <c r="C90" s="48" t="s">
        <v>332</v>
      </c>
      <c r="D90" s="43">
        <f>IF(Dati!$D$230&gt;0,(Dati!D209/Dati!$D$230),0)</f>
        <v>0</v>
      </c>
      <c r="E90" s="43">
        <f>IF(Dati!$F$230&gt;0,(Dati!F209/Dati!$F$230),0)</f>
        <v>0</v>
      </c>
      <c r="F90" s="43">
        <f>IF(Dati!$E$230&gt;0,(Dati!E209/Dati!$E$230),0)</f>
        <v>0</v>
      </c>
      <c r="G90" s="43">
        <f>IF(Dati!$G$230&gt;0,(Dati!G209/Dati!$G$230),0)</f>
        <v>0</v>
      </c>
      <c r="H90" s="43">
        <f>IF((Dati!$H$230+Dati!$I$230)&gt;0,((Dati!H209+Dati!I209)/(Dati!$H$230+Dati!$I$230)),0)</f>
        <v>0</v>
      </c>
      <c r="I90" s="65">
        <f>IF(Dati!$I$230&gt;0,(Dati!I209/Dati!$I$230),0)</f>
        <v>0</v>
      </c>
      <c r="J90" s="65">
        <f>IF(Dati!$J$230&gt;0,(Dati!J209/Dati!$J$230),0)</f>
        <v>0</v>
      </c>
    </row>
    <row r="91" spans="1:10" ht="36.4" customHeight="1" x14ac:dyDescent="0.25">
      <c r="A91" s="184"/>
      <c r="B91" s="61" t="s">
        <v>408</v>
      </c>
      <c r="C91" s="48" t="s">
        <v>334</v>
      </c>
      <c r="D91" s="43">
        <f>IF(Dati!$D$230&gt;0,(Dati!D210/Dati!$D$230),0)</f>
        <v>0</v>
      </c>
      <c r="E91" s="43">
        <f>IF(Dati!$F$230&gt;0,(Dati!F210/Dati!$F$230),0)</f>
        <v>0</v>
      </c>
      <c r="F91" s="43">
        <f>IF(Dati!$E$230&gt;0,(Dati!E210/Dati!$E$230),0)</f>
        <v>0</v>
      </c>
      <c r="G91" s="43">
        <f>IF(Dati!$G$230&gt;0,(Dati!G210/Dati!$G$230),0)</f>
        <v>0</v>
      </c>
      <c r="H91" s="43">
        <f>IF((Dati!$H$230+Dati!$I$230)&gt;0,((Dati!H210+Dati!I210)/(Dati!$H$230+Dati!$I$230)),0)</f>
        <v>0</v>
      </c>
      <c r="I91" s="65">
        <f>IF(Dati!$I$230&gt;0,(Dati!I210/Dati!$I$230),0)</f>
        <v>0</v>
      </c>
      <c r="J91" s="65">
        <f>IF(Dati!$J$230&gt;0,(Dati!J210/Dati!$J$230),0)</f>
        <v>0</v>
      </c>
    </row>
    <row r="92" spans="1:10" ht="36.4" customHeight="1" x14ac:dyDescent="0.25">
      <c r="A92" s="185"/>
      <c r="B92" s="177" t="s">
        <v>430</v>
      </c>
      <c r="C92" s="177"/>
      <c r="D92" s="43">
        <f>IF(Dati!$D$230&gt;0,(Dati!D211/Dati!$D$230),0)</f>
        <v>0</v>
      </c>
      <c r="E92" s="43">
        <f>IF(Dati!$F$230&gt;0,(Dati!F211/Dati!$F$230),0)</f>
        <v>0</v>
      </c>
      <c r="F92" s="43">
        <f>IF(Dati!$E$230&gt;0,(Dati!E211/Dati!$E$230),0)</f>
        <v>0</v>
      </c>
      <c r="G92" s="43">
        <f>IF(Dati!$G$230&gt;0,(Dati!G211/Dati!$G$230),0)</f>
        <v>0</v>
      </c>
      <c r="H92" s="43">
        <f>IF((Dati!$H$230+Dati!$I$230)&gt;0,((Dati!H211+Dati!I211)/(Dati!$H$230+Dati!$I$230)),0)</f>
        <v>0</v>
      </c>
      <c r="I92" s="65">
        <f>IF(Dati!$I$230&gt;0,(Dati!I211/Dati!$I$230),0)</f>
        <v>0</v>
      </c>
      <c r="J92" s="65">
        <f>IF(Dati!$J$230&gt;0,(Dati!J211/Dati!$J$230),0)</f>
        <v>0</v>
      </c>
    </row>
    <row r="93" spans="1:10" ht="36.4" customHeight="1" x14ac:dyDescent="0.25">
      <c r="A93" s="156" t="s">
        <v>431</v>
      </c>
      <c r="B93" s="61" t="s">
        <v>396</v>
      </c>
      <c r="C93" s="48" t="s">
        <v>338</v>
      </c>
      <c r="D93" s="43">
        <f>IF(Dati!$D$230&gt;0,(Dati!D212/Dati!$D$230),0)</f>
        <v>3.9507426775967281E-5</v>
      </c>
      <c r="E93" s="43">
        <f>IF(Dati!$F$230&gt;0,(Dati!F212/Dati!$F$230),0)</f>
        <v>0</v>
      </c>
      <c r="F93" s="43">
        <f>IF(Dati!$E$230&gt;0,(Dati!E212/Dati!$E$230),0)</f>
        <v>4.4073617366927359E-5</v>
      </c>
      <c r="G93" s="43">
        <f>IF(Dati!$G$230&gt;0,(Dati!G212/Dati!$G$230),0)</f>
        <v>0</v>
      </c>
      <c r="H93" s="43">
        <f>IF((Dati!$H$230+Dati!$I$230)&gt;0,((Dati!H212+Dati!I212)/(Dati!$H$230+Dati!$I$230)),0)</f>
        <v>7.2201332363901235E-5</v>
      </c>
      <c r="I93" s="65">
        <f>IF(Dati!$I$230&gt;0,(Dati!I212/Dati!$I$230),0)</f>
        <v>0</v>
      </c>
      <c r="J93" s="65">
        <f>IF(Dati!$J$230&gt;0,(Dati!J212/Dati!$J$230),0)</f>
        <v>3.1740733846309943E-5</v>
      </c>
    </row>
    <row r="94" spans="1:10" ht="45" customHeight="1" x14ac:dyDescent="0.25">
      <c r="A94" s="185"/>
      <c r="B94" s="187" t="s">
        <v>432</v>
      </c>
      <c r="C94" s="188"/>
      <c r="D94" s="43">
        <f>IF(Dati!$D$230&gt;0,(Dati!D213/Dati!$D$230),0)</f>
        <v>3.9507426775967281E-5</v>
      </c>
      <c r="E94" s="43">
        <f>IF(Dati!$F$230&gt;0,(Dati!F213/Dati!$F$230),0)</f>
        <v>0</v>
      </c>
      <c r="F94" s="43">
        <f>IF(Dati!$E$230&gt;0,(Dati!E213/Dati!$E$230),0)</f>
        <v>4.4073617366927359E-5</v>
      </c>
      <c r="G94" s="43">
        <f>IF(Dati!$G$230&gt;0,(Dati!G213/Dati!$G$230),0)</f>
        <v>0</v>
      </c>
      <c r="H94" s="43">
        <f>IF((Dati!$H$230+Dati!$I$230)&gt;0,((Dati!H213+Dati!I213)/(Dati!$H$230+Dati!$I$230)),0)</f>
        <v>7.2201332363901235E-5</v>
      </c>
      <c r="I94" s="65">
        <f>IF(Dati!$I$230&gt;0,(Dati!I213/Dati!$I$230),0)</f>
        <v>0</v>
      </c>
      <c r="J94" s="65">
        <f>IF(Dati!$J$230&gt;0,(Dati!J213/Dati!$J$230),0)</f>
        <v>3.1740733846309943E-5</v>
      </c>
    </row>
    <row r="95" spans="1:10" ht="36.4" customHeight="1" x14ac:dyDescent="0.25">
      <c r="A95" s="156" t="s">
        <v>433</v>
      </c>
      <c r="B95" s="61" t="s">
        <v>396</v>
      </c>
      <c r="C95" s="48" t="s">
        <v>342</v>
      </c>
      <c r="D95" s="43">
        <f>IF(Dati!$D$230&gt;0,(Dati!D214/Dati!$D$230),0)</f>
        <v>0</v>
      </c>
      <c r="E95" s="43">
        <f>IF(Dati!$F$230&gt;0,(Dati!F214/Dati!$F$230),0)</f>
        <v>0</v>
      </c>
      <c r="F95" s="43">
        <f>IF(Dati!$E$230&gt;0,(Dati!E214/Dati!$E$230),0)</f>
        <v>0</v>
      </c>
      <c r="G95" s="43">
        <f>IF(Dati!$G$230&gt;0,(Dati!G214/Dati!$G$230),0)</f>
        <v>0</v>
      </c>
      <c r="H95" s="43">
        <f>IF((Dati!$H$230+Dati!$I$230)&gt;0,((Dati!H214+Dati!I214)/(Dati!$H$230+Dati!$I$230)),0)</f>
        <v>0</v>
      </c>
      <c r="I95" s="65">
        <f>IF(Dati!$I$230&gt;0,(Dati!I214/Dati!$I$230),0)</f>
        <v>0</v>
      </c>
      <c r="J95" s="65">
        <f>IF(Dati!$J$230&gt;0,(Dati!J214/Dati!$J$230),0)</f>
        <v>0</v>
      </c>
    </row>
    <row r="96" spans="1:10" ht="36.4" customHeight="1" x14ac:dyDescent="0.25">
      <c r="A96" s="185"/>
      <c r="B96" s="187" t="s">
        <v>434</v>
      </c>
      <c r="C96" s="188"/>
      <c r="D96" s="43">
        <f>IF(Dati!$D$230&gt;0,(Dati!D215/Dati!$D$230),0)</f>
        <v>0</v>
      </c>
      <c r="E96" s="43">
        <f>IF(Dati!$F$230&gt;0,(Dati!F215/Dati!$F$230),0)</f>
        <v>0</v>
      </c>
      <c r="F96" s="43">
        <f>IF(Dati!$E$230&gt;0,(Dati!E215/Dati!$E$230),0)</f>
        <v>0</v>
      </c>
      <c r="G96" s="43">
        <f>IF(Dati!$G$230&gt;0,(Dati!G215/Dati!$G$230),0)</f>
        <v>0</v>
      </c>
      <c r="H96" s="43">
        <f>IF((Dati!$H$230+Dati!$I$230)&gt;0,((Dati!H215+Dati!I215)/(Dati!$H$230+Dati!$I$230)),0)</f>
        <v>0</v>
      </c>
      <c r="I96" s="65">
        <f>IF(Dati!$I$230&gt;0,(Dati!I215/Dati!$I$230),0)</f>
        <v>0</v>
      </c>
      <c r="J96" s="65">
        <f>IF(Dati!$J$230&gt;0,(Dati!J215/Dati!$J$230),0)</f>
        <v>0</v>
      </c>
    </row>
    <row r="97" spans="1:10" ht="36.4" customHeight="1" x14ac:dyDescent="0.25">
      <c r="A97" s="156" t="s">
        <v>435</v>
      </c>
      <c r="B97" s="61" t="s">
        <v>396</v>
      </c>
      <c r="C97" s="48" t="s">
        <v>346</v>
      </c>
      <c r="D97" s="43">
        <f>IF(Dati!$D$230&gt;0,(Dati!D216/Dati!$D$230),0)</f>
        <v>0</v>
      </c>
      <c r="E97" s="43">
        <f>IF(Dati!$F$230&gt;0,(Dati!F216/Dati!$F$230),0)</f>
        <v>0</v>
      </c>
      <c r="F97" s="43">
        <f>IF(Dati!$E$230&gt;0,(Dati!E216/Dati!$E$230),0)</f>
        <v>0</v>
      </c>
      <c r="G97" s="43">
        <f>IF(Dati!$G$230&gt;0,(Dati!G216/Dati!$G$230),0)</f>
        <v>0</v>
      </c>
      <c r="H97" s="43">
        <f>IF((Dati!$H$230+Dati!$I$230)&gt;0,((Dati!H216+Dati!I216)/(Dati!$H$230+Dati!$I$230)),0)</f>
        <v>0</v>
      </c>
      <c r="I97" s="65">
        <f>IF(Dati!$I$230&gt;0,(Dati!I216/Dati!$I$230),0)</f>
        <v>0</v>
      </c>
      <c r="J97" s="65">
        <f>IF(Dati!$J$230&gt;0,(Dati!J216/Dati!$J$230),0)</f>
        <v>0</v>
      </c>
    </row>
    <row r="98" spans="1:10" ht="36.4" customHeight="1" x14ac:dyDescent="0.25">
      <c r="A98" s="157"/>
      <c r="B98" s="187" t="s">
        <v>436</v>
      </c>
      <c r="C98" s="188"/>
      <c r="D98" s="43">
        <f>IF(Dati!$D$230&gt;0,(Dati!D217/Dati!$D$230),0)</f>
        <v>0</v>
      </c>
      <c r="E98" s="43">
        <f>IF(Dati!$F$230&gt;0,(Dati!F217/Dati!$F$230),0)</f>
        <v>0</v>
      </c>
      <c r="F98" s="43">
        <f>IF(Dati!$E$230&gt;0,(Dati!E217/Dati!$E$230),0)</f>
        <v>0</v>
      </c>
      <c r="G98" s="43">
        <f>IF(Dati!$G$230&gt;0,(Dati!G217/Dati!$G$230),0)</f>
        <v>0</v>
      </c>
      <c r="H98" s="43">
        <f>IF((Dati!$H$230+Dati!$I$230)&gt;0,((Dati!H217+Dati!I217)/(Dati!$H$230+Dati!$I$230)),0)</f>
        <v>0</v>
      </c>
      <c r="I98" s="65">
        <f>IF(Dati!$I$230&gt;0,(Dati!I217/Dati!$I$230),0)</f>
        <v>0</v>
      </c>
      <c r="J98" s="65">
        <f>IF(Dati!$J$230&gt;0,(Dati!J217/Dati!$J$230),0)</f>
        <v>0</v>
      </c>
    </row>
    <row r="99" spans="1:10" ht="19.5" customHeight="1" x14ac:dyDescent="0.25">
      <c r="A99" s="156" t="s">
        <v>437</v>
      </c>
      <c r="B99" s="61" t="s">
        <v>414</v>
      </c>
      <c r="C99" s="48" t="s">
        <v>350</v>
      </c>
      <c r="D99" s="43">
        <f>IF(Dati!$D$230&gt;0,(Dati!D218/Dati!$D$230),0)</f>
        <v>1.0159052599534443E-3</v>
      </c>
      <c r="E99" s="43">
        <f>IF(Dati!$F$230&gt;0,(Dati!F218/Dati!$F$230),0)</f>
        <v>0</v>
      </c>
      <c r="F99" s="43">
        <f>IF(Dati!$E$230&gt;0,(Dati!E218/Dati!$E$230),0)</f>
        <v>0</v>
      </c>
      <c r="G99" s="43">
        <f>IF(Dati!$G$230&gt;0,(Dati!G218/Dati!$G$230),0)</f>
        <v>0</v>
      </c>
      <c r="H99" s="43">
        <f>IF((Dati!$H$230+Dati!$I$230)&gt;0,((Dati!H218+Dati!I218)/(Dati!$H$230+Dati!$I$230)),0)</f>
        <v>0</v>
      </c>
      <c r="I99" s="65">
        <f>IF(Dati!$I$230&gt;0,(Dati!I218/Dati!$I$230),0)</f>
        <v>0</v>
      </c>
      <c r="J99" s="65">
        <f>IF(Dati!$J$230&gt;0,(Dati!J218/Dati!$J$230),0)</f>
        <v>0</v>
      </c>
    </row>
    <row r="100" spans="1:10" ht="14.25" customHeight="1" x14ac:dyDescent="0.25">
      <c r="A100" s="184"/>
      <c r="B100" s="61" t="s">
        <v>408</v>
      </c>
      <c r="C100" s="48" t="s">
        <v>352</v>
      </c>
      <c r="D100" s="43">
        <f>IF(Dati!$D$230&gt;0,(Dati!D219/Dati!$D$230),0)</f>
        <v>6.6660316807278502E-3</v>
      </c>
      <c r="E100" s="43">
        <f>IF(Dati!$F$230&gt;0,(Dati!F219/Dati!$F$230),0)</f>
        <v>0</v>
      </c>
      <c r="F100" s="43">
        <f>IF(Dati!$E$230&gt;0,(Dati!E219/Dati!$E$230),0)</f>
        <v>7.4364784960111287E-3</v>
      </c>
      <c r="G100" s="43">
        <f>IF(Dati!$G$230&gt;0,(Dati!G219/Dati!$G$230),0)</f>
        <v>0</v>
      </c>
      <c r="H100" s="43">
        <f>IF((Dati!$H$230+Dati!$I$230)&gt;0,((Dati!H219+Dati!I219)/(Dati!$H$230+Dati!$I$230)),0)</f>
        <v>0</v>
      </c>
      <c r="I100" s="65">
        <f>IF(Dati!$I$230&gt;0,(Dati!I219/Dati!$I$230),0)</f>
        <v>0</v>
      </c>
      <c r="J100" s="65">
        <f>IF(Dati!$J$230&gt;0,(Dati!J219/Dati!$J$230),0)</f>
        <v>1.0697078338719589E-2</v>
      </c>
    </row>
    <row r="101" spans="1:10" ht="22.5" customHeight="1" x14ac:dyDescent="0.25">
      <c r="A101" s="184"/>
      <c r="B101" s="61" t="s">
        <v>398</v>
      </c>
      <c r="C101" s="48" t="s">
        <v>354</v>
      </c>
      <c r="D101" s="43">
        <f>IF(Dati!$D$230&gt;0,(Dati!D220/Dati!$D$230),0)</f>
        <v>6.8497863665809846E-4</v>
      </c>
      <c r="E101" s="43">
        <f>IF(Dati!$F$230&gt;0,(Dati!F220/Dati!$F$230),0)</f>
        <v>0</v>
      </c>
      <c r="F101" s="43">
        <f>IF(Dati!$E$230&gt;0,(Dati!E220/Dati!$E$230),0)</f>
        <v>2.8254840546210837E-4</v>
      </c>
      <c r="G101" s="43">
        <f>IF(Dati!$G$230&gt;0,(Dati!G220/Dati!$G$230),0)</f>
        <v>0</v>
      </c>
      <c r="H101" s="43">
        <f>IF((Dati!$H$230+Dati!$I$230)&gt;0,((Dati!H220+Dati!I220)/(Dati!$H$230+Dati!$I$230)),0)</f>
        <v>0</v>
      </c>
      <c r="I101" s="65">
        <f>IF(Dati!$I$230&gt;0,(Dati!I220/Dati!$I$230),0)</f>
        <v>0</v>
      </c>
      <c r="J101" s="65">
        <f>IF(Dati!$J$230&gt;0,(Dati!J220/Dati!$J$230),0)</f>
        <v>4.0643463560470115E-4</v>
      </c>
    </row>
    <row r="102" spans="1:10" ht="36.4" customHeight="1" x14ac:dyDescent="0.25">
      <c r="A102" s="185"/>
      <c r="B102" s="177" t="s">
        <v>438</v>
      </c>
      <c r="C102" s="177"/>
      <c r="D102" s="43">
        <f>IF(Dati!$D$230&gt;0,(Dati!D221/Dati!$D$230),0)</f>
        <v>8.3669155773393924E-3</v>
      </c>
      <c r="E102" s="43">
        <f>IF(Dati!$F$230&gt;0,(Dati!F221/Dati!$F$230),0)</f>
        <v>0</v>
      </c>
      <c r="F102" s="43">
        <f>IF(Dati!$E$230&gt;0,(Dati!E221/Dati!$E$230),0)</f>
        <v>7.7190269014732376E-3</v>
      </c>
      <c r="G102" s="43">
        <f>IF(Dati!$G$230&gt;0,(Dati!G221/Dati!$G$230),0)</f>
        <v>0</v>
      </c>
      <c r="H102" s="43">
        <f>IF((Dati!$H$230+Dati!$I$230)&gt;0,((Dati!H221+Dati!I221)/(Dati!$H$230+Dati!$I$230)),0)</f>
        <v>0</v>
      </c>
      <c r="I102" s="65">
        <f>IF(Dati!$I$230&gt;0,(Dati!I221/Dati!$I$230),0)</f>
        <v>0</v>
      </c>
      <c r="J102" s="65">
        <f>IF(Dati!$J$230&gt;0,(Dati!J221/Dati!$J$230),0)</f>
        <v>1.1103512974324291E-2</v>
      </c>
    </row>
    <row r="103" spans="1:10" ht="39" customHeight="1" x14ac:dyDescent="0.25">
      <c r="A103" s="178" t="s">
        <v>586</v>
      </c>
      <c r="B103" s="61" t="s">
        <v>414</v>
      </c>
      <c r="C103" s="48" t="s">
        <v>358</v>
      </c>
      <c r="D103" s="43">
        <f>IF(Dati!$D$230&gt;0,(Dati!D222/Dati!$D$230),0)</f>
        <v>0</v>
      </c>
      <c r="E103" s="43">
        <f>IF(Dati!$F$230&gt;0,(Dati!F222/Dati!$F$230),0)</f>
        <v>0</v>
      </c>
      <c r="F103" s="43">
        <f>IF(Dati!$E$230&gt;0,(Dati!E222/Dati!$E$230),0)</f>
        <v>0</v>
      </c>
      <c r="G103" s="43">
        <f>IF(Dati!$G$230&gt;0,(Dati!G222/Dati!$G$230),0)</f>
        <v>0</v>
      </c>
      <c r="H103" s="43">
        <f>IF((Dati!$H$230+Dati!$I$230)&gt;0,((Dati!H222+Dati!I222)/(Dati!$H$230+Dati!$I$230)),0)</f>
        <v>0</v>
      </c>
      <c r="I103" s="65">
        <f>IF(Dati!$I$230&gt;0,(Dati!I222/Dati!$I$230),0)</f>
        <v>0</v>
      </c>
      <c r="J103" s="65">
        <f>IF(Dati!$J$230&gt;0,(Dati!J222/Dati!$J$230),0)</f>
        <v>0</v>
      </c>
    </row>
    <row r="104" spans="1:10" ht="37.9" customHeight="1" x14ac:dyDescent="0.25">
      <c r="A104" s="179" t="s">
        <v>439</v>
      </c>
      <c r="B104" s="61" t="s">
        <v>408</v>
      </c>
      <c r="C104" s="48" t="s">
        <v>360</v>
      </c>
      <c r="D104" s="43">
        <f>IF(Dati!$D$230&gt;0,(Dati!D223/Dati!$D$230),0)</f>
        <v>4.6609135071344274E-3</v>
      </c>
      <c r="E104" s="43">
        <f>IF(Dati!$F$230&gt;0,(Dati!F223/Dati!$F$230),0)</f>
        <v>0</v>
      </c>
      <c r="F104" s="43">
        <f>IF(Dati!$E$230&gt;0,(Dati!E223/Dati!$E$230),0)</f>
        <v>5.1996127122798854E-3</v>
      </c>
      <c r="G104" s="43">
        <f>IF(Dati!$G$230&gt;0,(Dati!G223/Dati!$G$230),0)</f>
        <v>0</v>
      </c>
      <c r="H104" s="43">
        <f>IF((Dati!$H$230+Dati!$I$230)&gt;0,((Dati!H223+Dati!I223)/(Dati!$H$230+Dati!$I$230)),0)</f>
        <v>1.7036593665323545E-2</v>
      </c>
      <c r="I104" s="65">
        <f>IF(Dati!$I$230&gt;0,(Dati!I223/Dati!$I$230),0)</f>
        <v>0</v>
      </c>
      <c r="J104" s="65">
        <f>IF(Dati!$J$230&gt;0,(Dati!J223/Dati!$J$230),0)</f>
        <v>9.5676856803177649E-6</v>
      </c>
    </row>
    <row r="105" spans="1:10" ht="15.4" customHeight="1" x14ac:dyDescent="0.25">
      <c r="A105" s="179" t="s">
        <v>439</v>
      </c>
      <c r="B105" s="177" t="s">
        <v>440</v>
      </c>
      <c r="C105" s="177"/>
      <c r="D105" s="43">
        <f>IF(Dati!$D$230&gt;0,(Dati!D224/Dati!$D$230),0)</f>
        <v>4.6609135071344274E-3</v>
      </c>
      <c r="E105" s="43">
        <f>IF(Dati!$F$230&gt;0,(Dati!F224/Dati!$F$230),0)</f>
        <v>0</v>
      </c>
      <c r="F105" s="43">
        <f>IF(Dati!$E$230&gt;0,(Dati!E224/Dati!$E$230),0)</f>
        <v>5.1996127122798854E-3</v>
      </c>
      <c r="G105" s="43">
        <f>IF(Dati!$G$230&gt;0,(Dati!G224/Dati!$G$230),0)</f>
        <v>0</v>
      </c>
      <c r="H105" s="43">
        <f>IF((Dati!$H$230+Dati!$I$230)&gt;0,((Dati!H224+Dati!I224)/(Dati!$H$230+Dati!$I$230)),0)</f>
        <v>1.7036593665323545E-2</v>
      </c>
      <c r="I105" s="65">
        <f>IF(Dati!$I$230&gt;0,(Dati!I224/Dati!$I$230),0)</f>
        <v>0</v>
      </c>
      <c r="J105" s="65">
        <f>IF(Dati!$J$230&gt;0,(Dati!J224/Dati!$J$230),0)</f>
        <v>9.5676856803177649E-6</v>
      </c>
    </row>
    <row r="106" spans="1:10" ht="25.9" customHeight="1" x14ac:dyDescent="0.25">
      <c r="A106" s="175" t="s">
        <v>587</v>
      </c>
      <c r="B106" s="61" t="s">
        <v>414</v>
      </c>
      <c r="C106" s="48" t="s">
        <v>364</v>
      </c>
      <c r="D106" s="43">
        <f>IF(Dati!$D$230&gt;0,(Dati!D225/Dati!$D$230),0)</f>
        <v>0.11287836221704937</v>
      </c>
      <c r="E106" s="43">
        <f>IF(Dati!$F$230&gt;0,(Dati!F225/Dati!$F$230),0)</f>
        <v>0</v>
      </c>
      <c r="F106" s="43">
        <f>IF(Dati!$E$230&gt;0,(Dati!E225/Dati!$E$230),0)</f>
        <v>0.12592462104836388</v>
      </c>
      <c r="G106" s="43">
        <f>IF(Dati!$G$230&gt;0,(Dati!G225/Dati!$G$230),0)</f>
        <v>0</v>
      </c>
      <c r="H106" s="43">
        <f>IF((Dati!$H$230+Dati!$I$230)&gt;0,((Dati!H225+Dati!I225)/(Dati!$H$230+Dati!$I$230)),0)</f>
        <v>0</v>
      </c>
      <c r="I106" s="65">
        <f>IF(Dati!$I$230&gt;0,(Dati!I225/Dati!$I$230),0)</f>
        <v>0</v>
      </c>
      <c r="J106" s="65">
        <f>IF(Dati!$J$230&gt;0,(Dati!J225/Dati!$J$230),0)</f>
        <v>0.18113755547742932</v>
      </c>
    </row>
    <row r="107" spans="1:10" ht="49.15" customHeight="1" x14ac:dyDescent="0.25">
      <c r="A107" s="164" t="s">
        <v>441</v>
      </c>
      <c r="B107" s="176" t="s">
        <v>588</v>
      </c>
      <c r="C107" s="177"/>
      <c r="D107" s="43">
        <f>IF(Dati!$D$230&gt;0,(Dati!D226/Dati!$D$230),0)</f>
        <v>0.11287836221704937</v>
      </c>
      <c r="E107" s="43">
        <f>IF(Dati!$F$230&gt;0,(Dati!F226/Dati!$F$230),0)</f>
        <v>0</v>
      </c>
      <c r="F107" s="43">
        <f>IF(Dati!$E$230&gt;0,(Dati!E226/Dati!$E$230),0)</f>
        <v>0.12592462104836388</v>
      </c>
      <c r="G107" s="43">
        <f>IF(Dati!$G$230&gt;0,(Dati!G226/Dati!$G$230),0)</f>
        <v>0</v>
      </c>
      <c r="H107" s="43">
        <f>IF((Dati!$H$230+Dati!$I$230)&gt;0,((Dati!H226+Dati!I226)/(Dati!$H$230+Dati!$I$230)),0)</f>
        <v>0</v>
      </c>
      <c r="I107" s="65">
        <f>IF(Dati!$I$230&gt;0,(Dati!I226/Dati!$I$230),0)</f>
        <v>0</v>
      </c>
      <c r="J107" s="65">
        <f>IF(Dati!$J$230&gt;0,(Dati!J226/Dati!$J$230),0)</f>
        <v>0.18113755547742932</v>
      </c>
    </row>
    <row r="108" spans="1:10" ht="25.9" customHeight="1" x14ac:dyDescent="0.25">
      <c r="A108" s="178" t="s">
        <v>589</v>
      </c>
      <c r="B108" s="61" t="s">
        <v>414</v>
      </c>
      <c r="C108" s="48" t="s">
        <v>368</v>
      </c>
      <c r="D108" s="43">
        <f>IF(Dati!$D$230&gt;0,(Dati!D227/Dati!$D$230),0)</f>
        <v>0.39704963909847113</v>
      </c>
      <c r="E108" s="43">
        <f>IF(Dati!$F$230&gt;0,(Dati!F227/Dati!$F$230),0)</f>
        <v>0</v>
      </c>
      <c r="F108" s="43">
        <f>IF(Dati!$E$230&gt;0,(Dati!E227/Dati!$E$230),0)</f>
        <v>0.44382132688495851</v>
      </c>
      <c r="G108" s="43">
        <f>IF(Dati!$G$230&gt;0,(Dati!G227/Dati!$G$230),0)</f>
        <v>0</v>
      </c>
      <c r="H108" s="43">
        <f>IF((Dati!$H$230+Dati!$I$230)&gt;0,((Dati!H227+Dati!I227)/(Dati!$H$230+Dati!$I$230)),0)</f>
        <v>0.12085012080410314</v>
      </c>
      <c r="I108" s="65">
        <f>IF(Dati!$I$230&gt;0,(Dati!I227/Dati!$I$230),0)</f>
        <v>0</v>
      </c>
      <c r="J108" s="65">
        <f>IF(Dati!$J$230&gt;0,(Dati!J227/Dati!$J$230),0)</f>
        <v>0.58543134623907378</v>
      </c>
    </row>
    <row r="109" spans="1:10" ht="37.9" customHeight="1" x14ac:dyDescent="0.25">
      <c r="A109" s="179" t="s">
        <v>442</v>
      </c>
      <c r="B109" s="61" t="s">
        <v>408</v>
      </c>
      <c r="C109" s="48" t="s">
        <v>370</v>
      </c>
      <c r="D109" s="43">
        <f>IF(Dati!$D$230&gt;0,(Dati!D228/Dati!$D$230),0)</f>
        <v>0</v>
      </c>
      <c r="E109" s="43">
        <f>IF(Dati!$F$230&gt;0,(Dati!F228/Dati!$F$230),0)</f>
        <v>0</v>
      </c>
      <c r="F109" s="43">
        <f>IF(Dati!$E$230&gt;0,(Dati!E228/Dati!$E$230),0)</f>
        <v>0</v>
      </c>
      <c r="G109" s="43">
        <f>IF(Dati!$G$230&gt;0,(Dati!G228/Dati!$G$230),0)</f>
        <v>0</v>
      </c>
      <c r="H109" s="43">
        <f>IF((Dati!$H$230+Dati!$I$230)&gt;0,((Dati!H228+Dati!I228)/(Dati!$H$230+Dati!$I$230)),0)</f>
        <v>0</v>
      </c>
      <c r="I109" s="65">
        <f>IF(Dati!$I$230&gt;0,(Dati!I228/Dati!$I$230),0)</f>
        <v>0</v>
      </c>
      <c r="J109" s="65">
        <f>IF(Dati!$J$230&gt;0,(Dati!J228/Dati!$J$230),0)</f>
        <v>0</v>
      </c>
    </row>
    <row r="110" spans="1:10" ht="31.15" customHeight="1" x14ac:dyDescent="0.25">
      <c r="A110" s="179" t="s">
        <v>442</v>
      </c>
      <c r="B110" s="176" t="s">
        <v>590</v>
      </c>
      <c r="C110" s="177"/>
      <c r="D110" s="43">
        <f>IF(Dati!$D$230&gt;0,(Dati!D229/Dati!$D$230),0)</f>
        <v>0.39704963909847113</v>
      </c>
      <c r="E110" s="43">
        <f>IF(Dati!$F$230&gt;0,(Dati!F229/Dati!$F$230),0)</f>
        <v>0</v>
      </c>
      <c r="F110" s="43">
        <f>IF(Dati!$E$230&gt;0,(Dati!E229/Dati!$E$230),0)</f>
        <v>0.44382132688495851</v>
      </c>
      <c r="G110" s="43">
        <f>IF(Dati!$G$230&gt;0,(Dati!G229/Dati!$G$230),0)</f>
        <v>0</v>
      </c>
      <c r="H110" s="43">
        <f>IF((Dati!$H$230+Dati!$I$230)&gt;0,((Dati!H229+Dati!I229)/(Dati!$H$230+Dati!$I$230)),0)</f>
        <v>0.12085012080410314</v>
      </c>
      <c r="I110" s="65">
        <f>IF(Dati!$I$230&gt;0,(Dati!I229/Dati!$I$230),0)</f>
        <v>0</v>
      </c>
      <c r="J110" s="65">
        <f>IF(Dati!$J$230&gt;0,(Dati!J229/Dati!$J$230),0)</f>
        <v>0.58543134623907378</v>
      </c>
    </row>
    <row r="111" spans="1:10" ht="46.5" customHeight="1" x14ac:dyDescent="0.25">
      <c r="A111" s="189"/>
      <c r="B111" s="190"/>
      <c r="C111" s="190"/>
      <c r="D111" s="190"/>
      <c r="E111" s="190"/>
      <c r="F111" s="190"/>
      <c r="G111" s="190"/>
      <c r="H111" s="190"/>
      <c r="I111" s="190"/>
      <c r="J111" s="190"/>
    </row>
  </sheetData>
  <mergeCells count="55">
    <mergeCell ref="A106:A107"/>
    <mergeCell ref="B107:C107"/>
    <mergeCell ref="A108:A110"/>
    <mergeCell ref="B110:C110"/>
    <mergeCell ref="A111:J111"/>
    <mergeCell ref="A97:A98"/>
    <mergeCell ref="B98:C98"/>
    <mergeCell ref="A99:A102"/>
    <mergeCell ref="B102:C102"/>
    <mergeCell ref="A103:A105"/>
    <mergeCell ref="B105:C105"/>
    <mergeCell ref="A90:A92"/>
    <mergeCell ref="B92:C92"/>
    <mergeCell ref="A93:A94"/>
    <mergeCell ref="B94:C94"/>
    <mergeCell ref="A95:A96"/>
    <mergeCell ref="B96:C96"/>
    <mergeCell ref="A73:A80"/>
    <mergeCell ref="B80:C80"/>
    <mergeCell ref="A81:A85"/>
    <mergeCell ref="B85:C85"/>
    <mergeCell ref="A86:A89"/>
    <mergeCell ref="B89:C89"/>
    <mergeCell ref="A54:A59"/>
    <mergeCell ref="B59:C59"/>
    <mergeCell ref="A60:A62"/>
    <mergeCell ref="B62:C62"/>
    <mergeCell ref="A63:A72"/>
    <mergeCell ref="B72:C72"/>
    <mergeCell ref="A40:A41"/>
    <mergeCell ref="B41:C41"/>
    <mergeCell ref="A42:A44"/>
    <mergeCell ref="B44:C44"/>
    <mergeCell ref="A45:A53"/>
    <mergeCell ref="B53:C53"/>
    <mergeCell ref="A27:A33"/>
    <mergeCell ref="B33:C33"/>
    <mergeCell ref="A34:A36"/>
    <mergeCell ref="B36:C36"/>
    <mergeCell ref="A37:A39"/>
    <mergeCell ref="B39:C39"/>
    <mergeCell ref="A9:A20"/>
    <mergeCell ref="B20:C20"/>
    <mergeCell ref="A21:A23"/>
    <mergeCell ref="B23:C23"/>
    <mergeCell ref="A24:A26"/>
    <mergeCell ref="B26:C26"/>
    <mergeCell ref="A3:J3"/>
    <mergeCell ref="A4:J4"/>
    <mergeCell ref="A5:J5"/>
    <mergeCell ref="A6:C8"/>
    <mergeCell ref="D6:J6"/>
    <mergeCell ref="D7:E7"/>
    <mergeCell ref="F7:G7"/>
    <mergeCell ref="H7:J7"/>
  </mergeCells>
  <printOptions horizontalCentered="1"/>
  <pageMargins left="0.11811023622047245" right="0.11811023622047245" top="0.15748031496062992" bottom="0.15748031496062992" header="0.31496062992125984" footer="0.31496062992125984"/>
  <pageSetup paperSize="9" scale="77" fitToHeight="0" orientation="landscape" r:id="rId1"/>
  <headerFooter>
    <oddFooter>&amp;C&amp;P/&amp;N</oddFooter>
  </headerFooter>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sheetPr>
    <pageSetUpPr fitToPage="1"/>
  </sheetPr>
  <dimension ref="A1:IV110"/>
  <sheetViews>
    <sheetView zoomScale="85" zoomScaleNormal="85" workbookViewId="0">
      <selection activeCell="H8" sqref="H8:H109"/>
    </sheetView>
  </sheetViews>
  <sheetFormatPr defaultColWidth="9" defaultRowHeight="15" x14ac:dyDescent="0.25"/>
  <cols>
    <col min="1" max="1" width="21.42578125" style="13" customWidth="1"/>
    <col min="2" max="2" width="7" style="64" customWidth="1"/>
    <col min="3" max="3" width="33.42578125" style="2" customWidth="1"/>
    <col min="4" max="4" width="32.5703125" style="37" customWidth="1"/>
    <col min="5" max="5" width="26.140625" style="37" customWidth="1"/>
    <col min="6" max="6" width="23.5703125" style="37" customWidth="1"/>
    <col min="7" max="7" width="26.140625" style="37" customWidth="1"/>
    <col min="8" max="8" width="25.28515625" style="37" customWidth="1"/>
    <col min="9" max="256" width="9" style="37"/>
  </cols>
  <sheetData>
    <row r="1" spans="1:8" s="30" customFormat="1" ht="12.75" customHeight="1" x14ac:dyDescent="0.2">
      <c r="A1" s="52" t="str">
        <f>CONCATENATE("Denominazione Ente: ",Dati!D233," - ",Dati!D234)</f>
        <v>Denominazione Ente: COMUNE DI CARPEGNA - PROVINCIA DI PESARO E URBINO</v>
      </c>
      <c r="B1" s="56"/>
      <c r="C1" s="51"/>
      <c r="D1" s="29"/>
      <c r="E1" s="29"/>
    </row>
    <row r="2" spans="1:8" s="30" customFormat="1" ht="12.75" customHeight="1" x14ac:dyDescent="0.2">
      <c r="A2" s="52"/>
      <c r="B2" s="57"/>
      <c r="C2" s="51"/>
      <c r="D2" s="32"/>
      <c r="H2" s="30" t="s">
        <v>678</v>
      </c>
    </row>
    <row r="3" spans="1:8" s="30" customFormat="1" ht="18" customHeight="1" x14ac:dyDescent="0.2">
      <c r="A3" s="148" t="s">
        <v>676</v>
      </c>
      <c r="B3" s="148"/>
      <c r="C3" s="148"/>
      <c r="D3" s="148"/>
      <c r="E3" s="148"/>
      <c r="F3" s="161"/>
      <c r="G3" s="161"/>
      <c r="H3" s="161"/>
    </row>
    <row r="4" spans="1:8" s="30" customFormat="1" ht="15" customHeight="1" x14ac:dyDescent="0.25">
      <c r="A4" s="162" t="s">
        <v>679</v>
      </c>
      <c r="B4" s="163"/>
      <c r="C4" s="163"/>
      <c r="D4" s="163"/>
      <c r="E4" s="163"/>
      <c r="F4" s="163"/>
      <c r="G4" s="163"/>
      <c r="H4" s="163"/>
    </row>
    <row r="5" spans="1:8" s="30" customFormat="1" ht="15" customHeight="1" x14ac:dyDescent="0.2">
      <c r="A5" s="162" t="str">
        <f>CONCATENATE("Rendiconto esercizio ",Dati!D235)</f>
        <v>Rendiconto esercizio 2022</v>
      </c>
      <c r="B5" s="162"/>
      <c r="C5" s="162"/>
      <c r="D5" s="162"/>
      <c r="E5" s="162"/>
      <c r="F5" s="162"/>
      <c r="G5" s="162"/>
      <c r="H5" s="162"/>
    </row>
    <row r="6" spans="1:8" ht="19.5" customHeight="1" x14ac:dyDescent="0.25">
      <c r="A6" s="164" t="s">
        <v>394</v>
      </c>
      <c r="B6" s="164"/>
      <c r="C6" s="164"/>
      <c r="D6" s="166" t="str">
        <f>CONCATENATE("CAPACITA' DI PAGARE SPESE NEL CORSO DELL'ESERCIZIO ",Dati!D235," (dati percentuali)")</f>
        <v>CAPACITA' DI PAGARE SPESE NEL CORSO DELL'ESERCIZIO 2022 (dati percentuali)</v>
      </c>
      <c r="E6" s="167"/>
      <c r="F6" s="167"/>
      <c r="G6" s="167"/>
      <c r="H6" s="168"/>
    </row>
    <row r="7" spans="1:8" ht="55.5" customHeight="1" x14ac:dyDescent="0.25">
      <c r="A7" s="164" t="s">
        <v>394</v>
      </c>
      <c r="B7" s="165"/>
      <c r="C7" s="165"/>
      <c r="D7" s="76" t="s">
        <v>680</v>
      </c>
      <c r="E7" s="77" t="s">
        <v>681</v>
      </c>
      <c r="F7" s="76" t="s">
        <v>682</v>
      </c>
      <c r="G7" s="77" t="s">
        <v>683</v>
      </c>
      <c r="H7" s="79" t="s">
        <v>684</v>
      </c>
    </row>
    <row r="8" spans="1:8" ht="13.35" customHeight="1" x14ac:dyDescent="0.25">
      <c r="A8" s="175" t="s">
        <v>542</v>
      </c>
      <c r="B8" s="58" t="s">
        <v>396</v>
      </c>
      <c r="C8" s="59" t="s">
        <v>173</v>
      </c>
      <c r="D8" s="43">
        <f>IF((Dati!$L128+Dati!$D128-Dati!$F128)&gt;0,Dati!K128/(Dati!$L128+Dati!$D128-Dati!$F128),0)</f>
        <v>1.0049298142347398</v>
      </c>
      <c r="E8" s="43">
        <f>IF((Dati!$L128+Dati!$E128-Dati!$G128)&gt;0,Dati!M128/(Dati!$L128+Dati!$E128-Dati!$G128),0)</f>
        <v>0.99999999999999989</v>
      </c>
      <c r="F8" s="43">
        <f>IF((Dati!$H128+Dati!$P128)&gt;0,(Dati!N128+Dati!O128)/(Dati!$H128+Dati!$P128),0)</f>
        <v>0.80707003510507436</v>
      </c>
      <c r="G8" s="43">
        <f>IF((Dati!$H128)&gt;0,(Dati!N128/Dati!$H128),0)</f>
        <v>0.8168789579866762</v>
      </c>
      <c r="H8" s="43">
        <f>IF((Dati!$P128)&gt;0,(Dati!O128/Dati!$P128),0)</f>
        <v>0.76134763580740072</v>
      </c>
    </row>
    <row r="9" spans="1:8" ht="12.6" customHeight="1" x14ac:dyDescent="0.25">
      <c r="A9" s="164" t="s">
        <v>395</v>
      </c>
      <c r="B9" s="58" t="s">
        <v>397</v>
      </c>
      <c r="C9" s="59" t="s">
        <v>175</v>
      </c>
      <c r="D9" s="43">
        <f>IF((Dati!$L129+Dati!$D129-Dati!$F129)&gt;0,Dati!K129/(Dati!$L129+Dati!$D129-Dati!$F129),0)</f>
        <v>1.0324562922721559</v>
      </c>
      <c r="E9" s="43">
        <f>IF((Dati!$L129+Dati!$E129-Dati!$G129)&gt;0,Dati!M129/(Dati!$L129+Dati!$E129-Dati!$G129),0)</f>
        <v>1</v>
      </c>
      <c r="F9" s="43">
        <f>IF((Dati!$H129+Dati!$P129)&gt;0,(Dati!N129+Dati!O129)/(Dati!$H129+Dati!$P129),0)</f>
        <v>0.70518302383456033</v>
      </c>
      <c r="G9" s="43">
        <f>IF((Dati!$H129)&gt;0,(Dati!N129/Dati!$H129),0)</f>
        <v>0.66326503067980291</v>
      </c>
      <c r="H9" s="43">
        <f>IF((Dati!$P129)&gt;0,(Dati!O129/Dati!$P129),0)</f>
        <v>1</v>
      </c>
    </row>
    <row r="10" spans="1:8" ht="41.25" customHeight="1" x14ac:dyDescent="0.25">
      <c r="A10" s="164" t="s">
        <v>395</v>
      </c>
      <c r="B10" s="60" t="s">
        <v>419</v>
      </c>
      <c r="C10" s="48" t="s">
        <v>177</v>
      </c>
      <c r="D10" s="43">
        <f>IF((Dati!$L130+Dati!$D130-Dati!$F130)&gt;0,Dati!K130/(Dati!$L130+Dati!$D130-Dati!$F130),0)</f>
        <v>1.0194655159675785</v>
      </c>
      <c r="E10" s="43">
        <f>IF((Dati!$L130+Dati!$E130-Dati!$G130)&gt;0,Dati!M130/(Dati!$L130+Dati!$E130-Dati!$G130),0)</f>
        <v>1</v>
      </c>
      <c r="F10" s="43">
        <f>IF((Dati!$H130+Dati!$P130)&gt;0,(Dati!N130+Dati!O130)/(Dati!$H130+Dati!$P130),0)</f>
        <v>0.89038027138626386</v>
      </c>
      <c r="G10" s="43">
        <f>IF((Dati!$H130)&gt;0,(Dati!N130/Dati!$H130),0)</f>
        <v>0.87704896785888375</v>
      </c>
      <c r="H10" s="43">
        <f>IF((Dati!$P130)&gt;0,(Dati!O130/Dati!$P130),0)</f>
        <v>0.96459020417437547</v>
      </c>
    </row>
    <row r="11" spans="1:8" ht="29.25" customHeight="1" x14ac:dyDescent="0.25">
      <c r="A11" s="164" t="s">
        <v>395</v>
      </c>
      <c r="B11" s="61" t="s">
        <v>399</v>
      </c>
      <c r="C11" s="48" t="s">
        <v>538</v>
      </c>
      <c r="D11" s="43">
        <f>IF((Dati!$L131+Dati!$D131-Dati!$F131)&gt;0,Dati!K131/(Dati!$L131+Dati!$D131-Dati!$F131),0)</f>
        <v>1.0000771566199302</v>
      </c>
      <c r="E11" s="43">
        <f>IF((Dati!$L131+Dati!$E131-Dati!$G131)&gt;0,Dati!M131/(Dati!$L131+Dati!$E131-Dati!$G131),0)</f>
        <v>0.99999999999999989</v>
      </c>
      <c r="F11" s="43">
        <f>IF((Dati!$H131+Dati!$P131)&gt;0,(Dati!N131+Dati!O131)/(Dati!$H131+Dati!$P131),0)</f>
        <v>0.92687007726539439</v>
      </c>
      <c r="G11" s="43">
        <f>IF((Dati!$H131)&gt;0,(Dati!N131/Dati!$H131),0)</f>
        <v>0.92300239138522855</v>
      </c>
      <c r="H11" s="43">
        <f>IF((Dati!$P131)&gt;0,(Dati!O131/Dati!$P131),0)</f>
        <v>1</v>
      </c>
    </row>
    <row r="12" spans="1:8" ht="27.75" customHeight="1" x14ac:dyDescent="0.25">
      <c r="A12" s="164" t="s">
        <v>395</v>
      </c>
      <c r="B12" s="60" t="s">
        <v>411</v>
      </c>
      <c r="C12" s="48" t="s">
        <v>540</v>
      </c>
      <c r="D12" s="43">
        <f>IF((Dati!$L132+Dati!$D132-Dati!$F132)&gt;0,Dati!K132/(Dati!$L132+Dati!$D132-Dati!$F132),0)</f>
        <v>1.0621377536080794</v>
      </c>
      <c r="E12" s="43">
        <f>IF((Dati!$L132+Dati!$E132-Dati!$G132)&gt;0,Dati!M132/(Dati!$L132+Dati!$E132-Dati!$G132),0)</f>
        <v>1</v>
      </c>
      <c r="F12" s="43">
        <f>IF((Dati!$H132+Dati!$P132)&gt;0,(Dati!N132+Dati!O132)/(Dati!$H132+Dati!$P132),0)</f>
        <v>0.724392764749207</v>
      </c>
      <c r="G12" s="43">
        <f>IF((Dati!$H132)&gt;0,(Dati!N132/Dati!$H132),0)</f>
        <v>0.72478081572978037</v>
      </c>
      <c r="H12" s="43">
        <f>IF((Dati!$P132)&gt;0,(Dati!O132/Dati!$P132),0)</f>
        <v>0.72393509639070486</v>
      </c>
    </row>
    <row r="13" spans="1:8" ht="12.6" customHeight="1" x14ac:dyDescent="0.25">
      <c r="A13" s="164" t="s">
        <v>395</v>
      </c>
      <c r="B13" s="58" t="s">
        <v>401</v>
      </c>
      <c r="C13" s="59" t="s">
        <v>183</v>
      </c>
      <c r="D13" s="43">
        <f>IF((Dati!$L133+Dati!$D133-Dati!$F133)&gt;0,Dati!K133/(Dati!$L133+Dati!$D133-Dati!$F133),0)</f>
        <v>1</v>
      </c>
      <c r="E13" s="43">
        <f>IF((Dati!$L133+Dati!$E133-Dati!$G133)&gt;0,Dati!M133/(Dati!$L133+Dati!$E133-Dati!$G133),0)</f>
        <v>1</v>
      </c>
      <c r="F13" s="43">
        <f>IF((Dati!$H133+Dati!$P133)&gt;0,(Dati!N133+Dati!O133)/(Dati!$H133+Dati!$P133),0)</f>
        <v>0.83475443070367394</v>
      </c>
      <c r="G13" s="43">
        <f>IF((Dati!$H133)&gt;0,(Dati!N133/Dati!$H133),0)</f>
        <v>0.87601015370586877</v>
      </c>
      <c r="H13" s="43">
        <f>IF((Dati!$P133)&gt;0,(Dati!O133/Dati!$P133),0)</f>
        <v>0.57443790883495582</v>
      </c>
    </row>
    <row r="14" spans="1:8" ht="37.9" customHeight="1" x14ac:dyDescent="0.25">
      <c r="A14" s="164" t="s">
        <v>395</v>
      </c>
      <c r="B14" s="60" t="s">
        <v>412</v>
      </c>
      <c r="C14" s="48" t="s">
        <v>185</v>
      </c>
      <c r="D14" s="43">
        <f>IF((Dati!$L134+Dati!$D134-Dati!$F134)&gt;0,Dati!K134/(Dati!$L134+Dati!$D134-Dati!$F134),0)</f>
        <v>1.0023300260923036</v>
      </c>
      <c r="E14" s="43">
        <f>IF((Dati!$L134+Dati!$E134-Dati!$G134)&gt;0,Dati!M134/(Dati!$L134+Dati!$E134-Dati!$G134),0)</f>
        <v>1</v>
      </c>
      <c r="F14" s="43">
        <f>IF((Dati!$H134+Dati!$P134)&gt;0,(Dati!N134+Dati!O134)/(Dati!$H134+Dati!$P134),0)</f>
        <v>0.98493591207978659</v>
      </c>
      <c r="G14" s="43">
        <f>IF((Dati!$H134)&gt;0,(Dati!N134/Dati!$H134),0)</f>
        <v>0.9844024003710613</v>
      </c>
      <c r="H14" s="43">
        <f>IF((Dati!$P134)&gt;0,(Dati!O134/Dati!$P134),0)</f>
        <v>1</v>
      </c>
    </row>
    <row r="15" spans="1:8" ht="12.6" customHeight="1" x14ac:dyDescent="0.25">
      <c r="A15" s="164" t="s">
        <v>395</v>
      </c>
      <c r="B15" s="58" t="s">
        <v>403</v>
      </c>
      <c r="C15" s="59" t="s">
        <v>187</v>
      </c>
      <c r="D15" s="43">
        <f>IF((Dati!$L135+Dati!$D135-Dati!$F135)&gt;0,Dati!K135/(Dati!$L135+Dati!$D135-Dati!$F135),0)</f>
        <v>1</v>
      </c>
      <c r="E15" s="43">
        <f>IF((Dati!$L135+Dati!$E135-Dati!$G135)&gt;0,Dati!M135/(Dati!$L135+Dati!$E135-Dati!$G135),0)</f>
        <v>1</v>
      </c>
      <c r="F15" s="43">
        <f>IF((Dati!$H135+Dati!$P135)&gt;0,(Dati!N135+Dati!O135)/(Dati!$H135+Dati!$P135),0)</f>
        <v>0.28929406776183508</v>
      </c>
      <c r="G15" s="43">
        <f>IF((Dati!$H135)&gt;0,(Dati!N135/Dati!$H135),0)</f>
        <v>0.1401848170150799</v>
      </c>
      <c r="H15" s="43">
        <f>IF((Dati!$P135)&gt;0,(Dati!O135/Dati!$P135),0)</f>
        <v>1</v>
      </c>
    </row>
    <row r="16" spans="1:8" ht="25.35" customHeight="1" x14ac:dyDescent="0.25">
      <c r="A16" s="164" t="s">
        <v>395</v>
      </c>
      <c r="B16" s="60" t="s">
        <v>549</v>
      </c>
      <c r="C16" s="48" t="s">
        <v>541</v>
      </c>
      <c r="D16" s="43">
        <f>IF((Dati!$L136+Dati!$D136-Dati!$F136)&gt;0,Dati!K136/(Dati!$L136+Dati!$D136-Dati!$F136),0)</f>
        <v>0</v>
      </c>
      <c r="E16" s="43">
        <f>IF((Dati!$L136+Dati!$E136-Dati!$G136)&gt;0,Dati!M136/(Dati!$L136+Dati!$E136-Dati!$G136),0)</f>
        <v>0</v>
      </c>
      <c r="F16" s="43">
        <f>IF((Dati!$H136+Dati!$P136)&gt;0,(Dati!N136+Dati!O136)/(Dati!$H136+Dati!$P136),0)</f>
        <v>0</v>
      </c>
      <c r="G16" s="43">
        <f>IF((Dati!$H136)&gt;0,(Dati!N136/Dati!$H136),0)</f>
        <v>0</v>
      </c>
      <c r="H16" s="43">
        <f>IF((Dati!$P136)&gt;0,(Dati!O136/Dati!$P136),0)</f>
        <v>0</v>
      </c>
    </row>
    <row r="17" spans="1:8" ht="12.6" customHeight="1" x14ac:dyDescent="0.25">
      <c r="A17" s="164" t="s">
        <v>395</v>
      </c>
      <c r="B17" s="62" t="s">
        <v>550</v>
      </c>
      <c r="C17" s="59" t="s">
        <v>191</v>
      </c>
      <c r="D17" s="43">
        <f>IF((Dati!$L137+Dati!$D137-Dati!$F137)&gt;0,Dati!K137/(Dati!$L137+Dati!$D137-Dati!$F137),0)</f>
        <v>1.2708813155019638</v>
      </c>
      <c r="E17" s="43">
        <f>IF((Dati!$L137+Dati!$E137-Dati!$G137)&gt;0,Dati!M137/(Dati!$L137+Dati!$E137-Dati!$G137),0)</f>
        <v>1</v>
      </c>
      <c r="F17" s="43">
        <f>IF((Dati!$H137+Dati!$P137)&gt;0,(Dati!N137+Dati!O137)/(Dati!$H137+Dati!$P137),0)</f>
        <v>0.88331671580791016</v>
      </c>
      <c r="G17" s="43">
        <f>IF((Dati!$H137)&gt;0,(Dati!N137/Dati!$H137),0)</f>
        <v>0.8725874826651292</v>
      </c>
      <c r="H17" s="43">
        <f>IF((Dati!$P137)&gt;0,(Dati!O137/Dati!$P137),0)</f>
        <v>0.92952975794730253</v>
      </c>
    </row>
    <row r="18" spans="1:8" ht="12.6" customHeight="1" x14ac:dyDescent="0.25">
      <c r="A18" s="164" t="s">
        <v>395</v>
      </c>
      <c r="B18" s="62">
        <v>11</v>
      </c>
      <c r="C18" s="59" t="s">
        <v>193</v>
      </c>
      <c r="D18" s="43">
        <f>IF((Dati!$L138+Dati!$D138-Dati!$F138)&gt;0,Dati!K138/(Dati!$L138+Dati!$D138-Dati!$F138),0)</f>
        <v>1.0238366278856703</v>
      </c>
      <c r="E18" s="43">
        <f>IF((Dati!$L138+Dati!$E138-Dati!$G138)&gt;0,Dati!M138/(Dati!$L138+Dati!$E138-Dati!$G138),0)</f>
        <v>0.99999999999999989</v>
      </c>
      <c r="F18" s="43">
        <f>IF((Dati!$H138+Dati!$P138)&gt;0,(Dati!N138+Dati!O138)/(Dati!$H138+Dati!$P138),0)</f>
        <v>0.83161699158165647</v>
      </c>
      <c r="G18" s="43">
        <f>IF((Dati!$H138)&gt;0,(Dati!N138/Dati!$H138),0)</f>
        <v>0.69277296415670431</v>
      </c>
      <c r="H18" s="43">
        <f>IF((Dati!$P138)&gt;0,(Dati!O138/Dati!$P138),0)</f>
        <v>0.9809710257226063</v>
      </c>
    </row>
    <row r="19" spans="1:8" ht="44.45" customHeight="1" x14ac:dyDescent="0.25">
      <c r="A19" s="164" t="s">
        <v>395</v>
      </c>
      <c r="B19" s="176" t="s">
        <v>543</v>
      </c>
      <c r="C19" s="177"/>
      <c r="D19" s="43">
        <f>IF((Dati!$L139+Dati!$D139-Dati!$F139)&gt;0,Dati!K139/(Dati!$L139+Dati!$D139-Dati!$F139),0)</f>
        <v>1.0395711074790899</v>
      </c>
      <c r="E19" s="43">
        <f>IF((Dati!$L139+Dati!$E139-Dati!$G139)&gt;0,Dati!M139/(Dati!$L139+Dati!$E139-Dati!$G139),0)</f>
        <v>1</v>
      </c>
      <c r="F19" s="43">
        <f>IF((Dati!$H139+Dati!$P139)&gt;0,(Dati!N139+Dati!O139)/(Dati!$H139+Dati!$P139),0)</f>
        <v>0.82371392409019162</v>
      </c>
      <c r="G19" s="43">
        <f>IF((Dati!$H139)&gt;0,(Dati!N139/Dati!$H139),0)</f>
        <v>0.81110841927894295</v>
      </c>
      <c r="H19" s="43">
        <f>IF((Dati!$P139)&gt;0,(Dati!O139/Dati!$P139),0)</f>
        <v>0.88577284514449528</v>
      </c>
    </row>
    <row r="20" spans="1:8" ht="13.35" customHeight="1" x14ac:dyDescent="0.25">
      <c r="A20" s="178" t="s">
        <v>544</v>
      </c>
      <c r="B20" s="58" t="s">
        <v>396</v>
      </c>
      <c r="C20" s="59" t="s">
        <v>197</v>
      </c>
      <c r="D20" s="43">
        <f>IF((Dati!$L140+Dati!$D140-Dati!$F140)&gt;0,Dati!K140/(Dati!$L140+Dati!$D140-Dati!$F140),0)</f>
        <v>0</v>
      </c>
      <c r="E20" s="43">
        <f>IF((Dati!$L140+Dati!$E140-Dati!$G140)&gt;0,Dati!M140/(Dati!$L140+Dati!$E140-Dati!$G140),0)</f>
        <v>0</v>
      </c>
      <c r="F20" s="43">
        <f>IF((Dati!$H140+Dati!$P140)&gt;0,(Dati!N140+Dati!O140)/(Dati!$H140+Dati!$P140),0)</f>
        <v>0</v>
      </c>
      <c r="G20" s="43">
        <f>IF((Dati!$H140)&gt;0,(Dati!N140/Dati!$H140),0)</f>
        <v>0</v>
      </c>
      <c r="H20" s="43">
        <f>IF((Dati!$P140)&gt;0,(Dati!O140/Dati!$P140),0)</f>
        <v>0</v>
      </c>
    </row>
    <row r="21" spans="1:8" ht="28.5" customHeight="1" x14ac:dyDescent="0.25">
      <c r="A21" s="179" t="s">
        <v>405</v>
      </c>
      <c r="B21" s="58" t="s">
        <v>397</v>
      </c>
      <c r="C21" s="48" t="s">
        <v>199</v>
      </c>
      <c r="D21" s="43">
        <f>IF((Dati!$L141+Dati!$D141-Dati!$F141)&gt;0,Dati!K141/(Dati!$L141+Dati!$D141-Dati!$F141),0)</f>
        <v>0</v>
      </c>
      <c r="E21" s="43">
        <f>IF((Dati!$L141+Dati!$E141-Dati!$G141)&gt;0,Dati!M141/(Dati!$L141+Dati!$E141-Dati!$G141),0)</f>
        <v>0</v>
      </c>
      <c r="F21" s="43">
        <f>IF((Dati!$H141+Dati!$P141)&gt;0,(Dati!N141+Dati!O141)/(Dati!$H141+Dati!$P141),0)</f>
        <v>0</v>
      </c>
      <c r="G21" s="43">
        <f>IF((Dati!$H141)&gt;0,(Dati!N141/Dati!$H141),0)</f>
        <v>0</v>
      </c>
      <c r="H21" s="43">
        <f>IF((Dati!$P141)&gt;0,(Dati!O141/Dati!$P141),0)</f>
        <v>0</v>
      </c>
    </row>
    <row r="22" spans="1:8" ht="22.9" customHeight="1" x14ac:dyDescent="0.25">
      <c r="A22" s="179" t="s">
        <v>405</v>
      </c>
      <c r="B22" s="180" t="s">
        <v>406</v>
      </c>
      <c r="C22" s="180"/>
      <c r="D22" s="43">
        <f>IF((Dati!$L142+Dati!$D142-Dati!$F142)&gt;0,Dati!K142/(Dati!$L142+Dati!$D142-Dati!$F142),0)</f>
        <v>0</v>
      </c>
      <c r="E22" s="43">
        <f>IF((Dati!$L142+Dati!$E142-Dati!$G142)&gt;0,Dati!M142/(Dati!$L142+Dati!$E142-Dati!$G142),0)</f>
        <v>0</v>
      </c>
      <c r="F22" s="43">
        <f>IF((Dati!$H142+Dati!$P142)&gt;0,(Dati!N142+Dati!O142)/(Dati!$H142+Dati!$P142),0)</f>
        <v>0</v>
      </c>
      <c r="G22" s="43">
        <f>IF((Dati!$H142)&gt;0,(Dati!N142/Dati!$H142),0)</f>
        <v>0</v>
      </c>
      <c r="H22" s="43">
        <f>IF((Dati!$P142)&gt;0,(Dati!O142/Dati!$P142),0)</f>
        <v>0</v>
      </c>
    </row>
    <row r="23" spans="1:8" ht="16.5" customHeight="1" x14ac:dyDescent="0.25">
      <c r="A23" s="175" t="s">
        <v>545</v>
      </c>
      <c r="B23" s="58" t="s">
        <v>396</v>
      </c>
      <c r="C23" s="59" t="s">
        <v>203</v>
      </c>
      <c r="D23" s="43">
        <f>IF((Dati!$L143+Dati!$D143-Dati!$F143)&gt;0,Dati!K143/(Dati!$L143+Dati!$D143-Dati!$F143),0)</f>
        <v>1</v>
      </c>
      <c r="E23" s="43">
        <f>IF((Dati!$L143+Dati!$E143-Dati!$G143)&gt;0,Dati!M143/(Dati!$L143+Dati!$E143-Dati!$G143),0)</f>
        <v>1</v>
      </c>
      <c r="F23" s="43">
        <f>IF((Dati!$H143+Dati!$P143)&gt;0,(Dati!N143+Dati!O143)/(Dati!$H143+Dati!$P143),0)</f>
        <v>0.95085856068410146</v>
      </c>
      <c r="G23" s="43">
        <f>IF((Dati!$H143)&gt;0,(Dati!N143/Dati!$H143),0)</f>
        <v>0.95504114381574734</v>
      </c>
      <c r="H23" s="43">
        <f>IF((Dati!$P143)&gt;0,(Dati!O143/Dati!$P143),0)</f>
        <v>0.92667145506072146</v>
      </c>
    </row>
    <row r="24" spans="1:8" ht="25.35" customHeight="1" x14ac:dyDescent="0.25">
      <c r="A24" s="164" t="s">
        <v>407</v>
      </c>
      <c r="B24" s="61" t="s">
        <v>408</v>
      </c>
      <c r="C24" s="48" t="s">
        <v>546</v>
      </c>
      <c r="D24" s="43">
        <f>IF((Dati!$L144+Dati!$D144-Dati!$F144)&gt;0,Dati!K144/(Dati!$L144+Dati!$D144-Dati!$F144),0)</f>
        <v>1</v>
      </c>
      <c r="E24" s="43">
        <f>IF((Dati!$L144+Dati!$E144-Dati!$G144)&gt;0,Dati!M144/(Dati!$L144+Dati!$E144-Dati!$G144),0)</f>
        <v>1</v>
      </c>
      <c r="F24" s="43">
        <f>IF((Dati!$H144+Dati!$P144)&gt;0,(Dati!N144+Dati!O144)/(Dati!$H144+Dati!$P144),0)</f>
        <v>0</v>
      </c>
      <c r="G24" s="43">
        <f>IF((Dati!$H144)&gt;0,(Dati!N144/Dati!$H144),0)</f>
        <v>0</v>
      </c>
      <c r="H24" s="43">
        <f>IF((Dati!$P144)&gt;0,(Dati!O144/Dati!$P144),0)</f>
        <v>0</v>
      </c>
    </row>
    <row r="25" spans="1:8" ht="34.35" customHeight="1" x14ac:dyDescent="0.25">
      <c r="A25" s="164" t="s">
        <v>407</v>
      </c>
      <c r="B25" s="176" t="s">
        <v>547</v>
      </c>
      <c r="C25" s="177"/>
      <c r="D25" s="43">
        <f>IF((Dati!$L145+Dati!$D145-Dati!$F145)&gt;0,Dati!K145/(Dati!$L145+Dati!$D145-Dati!$F145),0)</f>
        <v>1</v>
      </c>
      <c r="E25" s="43">
        <f>IF((Dati!$L145+Dati!$E145-Dati!$G145)&gt;0,Dati!M145/(Dati!$L145+Dati!$E145-Dati!$G145),0)</f>
        <v>1</v>
      </c>
      <c r="F25" s="43">
        <f>IF((Dati!$H145+Dati!$P145)&gt;0,(Dati!N145+Dati!O145)/(Dati!$H145+Dati!$P145),0)</f>
        <v>0.95085856068410146</v>
      </c>
      <c r="G25" s="43">
        <f>IF((Dati!$H145)&gt;0,(Dati!N145/Dati!$H145),0)</f>
        <v>0.95504114381574734</v>
      </c>
      <c r="H25" s="43">
        <f>IF((Dati!$P145)&gt;0,(Dati!O145/Dati!$P145),0)</f>
        <v>0.92667145506072146</v>
      </c>
    </row>
    <row r="26" spans="1:8" ht="15.75" customHeight="1" x14ac:dyDescent="0.25">
      <c r="A26" s="175" t="s">
        <v>551</v>
      </c>
      <c r="B26" s="58" t="s">
        <v>396</v>
      </c>
      <c r="C26" s="59" t="s">
        <v>209</v>
      </c>
      <c r="D26" s="43">
        <f>IF((Dati!$L146+Dati!$D146-Dati!$F146)&gt;0,Dati!K146/(Dati!$L146+Dati!$D146-Dati!$F146),0)</f>
        <v>1.0317881601687684</v>
      </c>
      <c r="E26" s="43">
        <f>IF((Dati!$L146+Dati!$E146-Dati!$G146)&gt;0,Dati!M146/(Dati!$L146+Dati!$E146-Dati!$G146),0)</f>
        <v>1</v>
      </c>
      <c r="F26" s="43">
        <f>IF((Dati!$H146+Dati!$P146)&gt;0,(Dati!N146+Dati!O146)/(Dati!$H146+Dati!$P146),0)</f>
        <v>0.60371349158696208</v>
      </c>
      <c r="G26" s="43">
        <f>IF((Dati!$H146)&gt;0,(Dati!N146/Dati!$H146),0)</f>
        <v>0.66486202443758635</v>
      </c>
      <c r="H26" s="43">
        <f>IF((Dati!$P146)&gt;0,(Dati!O146/Dati!$P146),0)</f>
        <v>0.44074969083156751</v>
      </c>
    </row>
    <row r="27" spans="1:8" ht="25.35" customHeight="1" x14ac:dyDescent="0.25">
      <c r="A27" s="164" t="s">
        <v>409</v>
      </c>
      <c r="B27" s="61" t="s">
        <v>408</v>
      </c>
      <c r="C27" s="48" t="s">
        <v>552</v>
      </c>
      <c r="D27" s="43">
        <f>IF((Dati!$L147+Dati!$D147-Dati!$F147)&gt;0,Dati!K147/(Dati!$L147+Dati!$D147-Dati!$F147),0)</f>
        <v>1.0123244322227321</v>
      </c>
      <c r="E27" s="43">
        <f>IF((Dati!$L147+Dati!$E147-Dati!$G147)&gt;0,Dati!M147/(Dati!$L147+Dati!$E147-Dati!$G147),0)</f>
        <v>1</v>
      </c>
      <c r="F27" s="43">
        <f>IF((Dati!$H147+Dati!$P147)&gt;0,(Dati!N147+Dati!O147)/(Dati!$H147+Dati!$P147),0)</f>
        <v>0.54924586163949918</v>
      </c>
      <c r="G27" s="43">
        <f>IF((Dati!$H147)&gt;0,(Dati!N147/Dati!$H147),0)</f>
        <v>0.57537528837190888</v>
      </c>
      <c r="H27" s="43">
        <f>IF((Dati!$P147)&gt;0,(Dati!O147/Dati!$P147),0)</f>
        <v>0.5420361041195747</v>
      </c>
    </row>
    <row r="28" spans="1:8" ht="16.5" customHeight="1" x14ac:dyDescent="0.25">
      <c r="A28" s="164" t="s">
        <v>409</v>
      </c>
      <c r="B28" s="58" t="s">
        <v>410</v>
      </c>
      <c r="C28" s="59" t="s">
        <v>212</v>
      </c>
      <c r="D28" s="43">
        <f>IF((Dati!$L148+Dati!$D148-Dati!$F148)&gt;0,Dati!K148/(Dati!$L148+Dati!$D148-Dati!$F148),0)</f>
        <v>0</v>
      </c>
      <c r="E28" s="43">
        <f>IF((Dati!$L148+Dati!$E148-Dati!$G148)&gt;0,Dati!M148/(Dati!$L148+Dati!$E148-Dati!$G148),0)</f>
        <v>0</v>
      </c>
      <c r="F28" s="43">
        <f>IF((Dati!$H148+Dati!$P148)&gt;0,(Dati!N148+Dati!O148)/(Dati!$H148+Dati!$P148),0)</f>
        <v>0</v>
      </c>
      <c r="G28" s="43">
        <f>IF((Dati!$H148)&gt;0,(Dati!N148/Dati!$H148),0)</f>
        <v>0</v>
      </c>
      <c r="H28" s="43">
        <f>IF((Dati!$P148)&gt;0,(Dati!O148/Dati!$P148),0)</f>
        <v>0</v>
      </c>
    </row>
    <row r="29" spans="1:8" ht="13.5" customHeight="1" x14ac:dyDescent="0.25">
      <c r="A29" s="164" t="s">
        <v>409</v>
      </c>
      <c r="B29" s="58" t="s">
        <v>411</v>
      </c>
      <c r="C29" s="59" t="s">
        <v>214</v>
      </c>
      <c r="D29" s="43">
        <f>IF((Dati!$L149+Dati!$D149-Dati!$F149)&gt;0,Dati!K149/(Dati!$L149+Dati!$D149-Dati!$F149),0)</f>
        <v>0</v>
      </c>
      <c r="E29" s="43">
        <f>IF((Dati!$L149+Dati!$E149-Dati!$G149)&gt;0,Dati!M149/(Dati!$L149+Dati!$E149-Dati!$G149),0)</f>
        <v>0</v>
      </c>
      <c r="F29" s="43">
        <f>IF((Dati!$H149+Dati!$P149)&gt;0,(Dati!N149+Dati!O149)/(Dati!$H149+Dati!$P149),0)</f>
        <v>0</v>
      </c>
      <c r="G29" s="43">
        <f>IF((Dati!$H149)&gt;0,(Dati!N149/Dati!$H149),0)</f>
        <v>0</v>
      </c>
      <c r="H29" s="43">
        <f>IF((Dati!$P149)&gt;0,(Dati!O149/Dati!$P149),0)</f>
        <v>0</v>
      </c>
    </row>
    <row r="30" spans="1:8" ht="15.75" customHeight="1" x14ac:dyDescent="0.25">
      <c r="A30" s="164" t="s">
        <v>409</v>
      </c>
      <c r="B30" s="58" t="s">
        <v>401</v>
      </c>
      <c r="C30" s="59" t="s">
        <v>216</v>
      </c>
      <c r="D30" s="43">
        <f>IF((Dati!$L150+Dati!$D150-Dati!$F150)&gt;0,Dati!K150/(Dati!$L150+Dati!$D150-Dati!$F150),0)</f>
        <v>1.1386572063233649</v>
      </c>
      <c r="E30" s="43">
        <f>IF((Dati!$L150+Dati!$E150-Dati!$G150)&gt;0,Dati!M150/(Dati!$L150+Dati!$E150-Dati!$G150),0)</f>
        <v>1</v>
      </c>
      <c r="F30" s="43">
        <f>IF((Dati!$H150+Dati!$P150)&gt;0,(Dati!N150+Dati!O150)/(Dati!$H150+Dati!$P150),0)</f>
        <v>0.75864189249619884</v>
      </c>
      <c r="G30" s="43">
        <f>IF((Dati!$H150)&gt;0,(Dati!N150/Dati!$H150),0)</f>
        <v>0.79475611038358962</v>
      </c>
      <c r="H30" s="43">
        <f>IF((Dati!$P150)&gt;0,(Dati!O150/Dati!$P150),0)</f>
        <v>0.50069411256002361</v>
      </c>
    </row>
    <row r="31" spans="1:8" ht="15" customHeight="1" x14ac:dyDescent="0.25">
      <c r="A31" s="164" t="s">
        <v>409</v>
      </c>
      <c r="B31" s="58" t="s">
        <v>412</v>
      </c>
      <c r="C31" s="59" t="s">
        <v>218</v>
      </c>
      <c r="D31" s="43">
        <f>IF((Dati!$L151+Dati!$D151-Dati!$F151)&gt;0,Dati!K151/(Dati!$L151+Dati!$D151-Dati!$F151),0)</f>
        <v>0</v>
      </c>
      <c r="E31" s="43">
        <f>IF((Dati!$L151+Dati!$E151-Dati!$G151)&gt;0,Dati!M151/(Dati!$L151+Dati!$E151-Dati!$G151),0)</f>
        <v>0</v>
      </c>
      <c r="F31" s="43">
        <f>IF((Dati!$H151+Dati!$P151)&gt;0,(Dati!N151+Dati!O151)/(Dati!$H151+Dati!$P151),0)</f>
        <v>0</v>
      </c>
      <c r="G31" s="43">
        <f>IF((Dati!$H151)&gt;0,(Dati!N151/Dati!$H151),0)</f>
        <v>0</v>
      </c>
      <c r="H31" s="43">
        <f>IF((Dati!$P151)&gt;0,(Dati!O151/Dati!$P151),0)</f>
        <v>0</v>
      </c>
    </row>
    <row r="32" spans="1:8" ht="38.65" customHeight="1" x14ac:dyDescent="0.25">
      <c r="A32" s="164" t="s">
        <v>409</v>
      </c>
      <c r="B32" s="176" t="s">
        <v>553</v>
      </c>
      <c r="C32" s="177"/>
      <c r="D32" s="43">
        <f>IF((Dati!$L152+Dati!$D152-Dati!$F152)&gt;0,Dati!K152/(Dati!$L152+Dati!$D152-Dati!$F152),0)</f>
        <v>1.0252304128548879</v>
      </c>
      <c r="E32" s="43">
        <f>IF((Dati!$L152+Dati!$E152-Dati!$G152)&gt;0,Dati!M152/(Dati!$L152+Dati!$E152-Dati!$G152),0)</f>
        <v>1</v>
      </c>
      <c r="F32" s="43">
        <f>IF((Dati!$H152+Dati!$P152)&gt;0,(Dati!N152+Dati!O152)/(Dati!$H152+Dati!$P152),0)</f>
        <v>0.5612954265590745</v>
      </c>
      <c r="G32" s="43">
        <f>IF((Dati!$H152)&gt;0,(Dati!N152/Dati!$H152),0)</f>
        <v>0.61907066098089802</v>
      </c>
      <c r="H32" s="43">
        <f>IF((Dati!$P152)&gt;0,(Dati!O152/Dati!$P152),0)</f>
        <v>0.53446785642003447</v>
      </c>
    </row>
    <row r="33" spans="1:8" ht="30" customHeight="1" x14ac:dyDescent="0.25">
      <c r="A33" s="175" t="s">
        <v>554</v>
      </c>
      <c r="B33" s="61" t="s">
        <v>414</v>
      </c>
      <c r="C33" s="48" t="s">
        <v>222</v>
      </c>
      <c r="D33" s="43">
        <f>IF((Dati!$L153+Dati!$D153-Dati!$F153)&gt;0,Dati!K153/(Dati!$L153+Dati!$D153-Dati!$F153),0)</f>
        <v>1</v>
      </c>
      <c r="E33" s="43">
        <f>IF((Dati!$L153+Dati!$E153-Dati!$G153)&gt;0,Dati!M153/(Dati!$L153+Dati!$E153-Dati!$G153),0)</f>
        <v>1</v>
      </c>
      <c r="F33" s="43">
        <f>IF((Dati!$H153+Dati!$P153)&gt;0,(Dati!N153+Dati!O153)/(Dati!$H153+Dati!$P153),0)</f>
        <v>1</v>
      </c>
      <c r="G33" s="43">
        <f>IF((Dati!$H153)&gt;0,(Dati!N153/Dati!$H153),0)</f>
        <v>1</v>
      </c>
      <c r="H33" s="43">
        <f>IF((Dati!$P153)&gt;0,(Dati!O153/Dati!$P153),0)</f>
        <v>0</v>
      </c>
    </row>
    <row r="34" spans="1:8" ht="31.5" customHeight="1" x14ac:dyDescent="0.25">
      <c r="A34" s="164" t="s">
        <v>413</v>
      </c>
      <c r="B34" s="61" t="s">
        <v>408</v>
      </c>
      <c r="C34" s="48" t="s">
        <v>537</v>
      </c>
      <c r="D34" s="43">
        <f>IF((Dati!$L154+Dati!$D154-Dati!$F154)&gt;0,Dati!K154/(Dati!$L154+Dati!$D154-Dati!$F154),0)</f>
        <v>1.1487087040618955</v>
      </c>
      <c r="E34" s="43">
        <f>IF((Dati!$L154+Dati!$E154-Dati!$G154)&gt;0,Dati!M154/(Dati!$L154+Dati!$E154-Dati!$G154),0)</f>
        <v>1</v>
      </c>
      <c r="F34" s="43">
        <f>IF((Dati!$H154+Dati!$P154)&gt;0,(Dati!N154+Dati!O154)/(Dati!$H154+Dati!$P154),0)</f>
        <v>0.80675362327557953</v>
      </c>
      <c r="G34" s="43">
        <f>IF((Dati!$H154)&gt;0,(Dati!N154/Dati!$H154),0)</f>
        <v>0.62724361577463483</v>
      </c>
      <c r="H34" s="43">
        <f>IF((Dati!$P154)&gt;0,(Dati!O154/Dati!$P154),0)</f>
        <v>1</v>
      </c>
    </row>
    <row r="35" spans="1:8" ht="55.5" customHeight="1" x14ac:dyDescent="0.25">
      <c r="A35" s="164" t="s">
        <v>413</v>
      </c>
      <c r="B35" s="177" t="s">
        <v>555</v>
      </c>
      <c r="C35" s="177"/>
      <c r="D35" s="43">
        <f>IF((Dati!$L155+Dati!$D155-Dati!$F155)&gt;0,Dati!K155/(Dati!$L155+Dati!$D155-Dati!$F155),0)</f>
        <v>1.1464426666666667</v>
      </c>
      <c r="E35" s="43">
        <f>IF((Dati!$L155+Dati!$E155-Dati!$G155)&gt;0,Dati!M155/(Dati!$L155+Dati!$E155-Dati!$G155),0)</f>
        <v>1</v>
      </c>
      <c r="F35" s="43">
        <f>IF((Dati!$H155+Dati!$P155)&gt;0,(Dati!N155+Dati!O155)/(Dati!$H155+Dati!$P155),0)</f>
        <v>0.80866218873423146</v>
      </c>
      <c r="G35" s="43">
        <f>IF((Dati!$H155)&gt;0,(Dati!N155/Dati!$H155),0)</f>
        <v>0.63428030446759909</v>
      </c>
      <c r="H35" s="43">
        <f>IF((Dati!$P155)&gt;0,(Dati!O155/Dati!$P155),0)</f>
        <v>1</v>
      </c>
    </row>
    <row r="36" spans="1:8" ht="13.7" customHeight="1" x14ac:dyDescent="0.25">
      <c r="A36" s="175" t="s">
        <v>556</v>
      </c>
      <c r="B36" s="62" t="s">
        <v>396</v>
      </c>
      <c r="C36" s="59" t="s">
        <v>228</v>
      </c>
      <c r="D36" s="43">
        <f>IF((Dati!$L156+Dati!$D156-Dati!$F156)&gt;0,Dati!K156/(Dati!$L156+Dati!$D156-Dati!$F156),0)</f>
        <v>1.0341464019669344</v>
      </c>
      <c r="E36" s="43">
        <f>IF((Dati!$L156+Dati!$E156-Dati!$G156)&gt;0,Dati!M156/(Dati!$L156+Dati!$E156-Dati!$G156),0)</f>
        <v>1</v>
      </c>
      <c r="F36" s="43">
        <f>IF((Dati!$H156+Dati!$P156)&gt;0,(Dati!N156+Dati!O156)/(Dati!$H156+Dati!$P156),0)</f>
        <v>0.47463705971187437</v>
      </c>
      <c r="G36" s="43">
        <f>IF((Dati!$H156)&gt;0,(Dati!N156/Dati!$H156),0)</f>
        <v>0.37534401890235719</v>
      </c>
      <c r="H36" s="43">
        <f>IF((Dati!$P156)&gt;0,(Dati!O156/Dati!$P156),0)</f>
        <v>0.85344272797531529</v>
      </c>
    </row>
    <row r="37" spans="1:8" ht="12.6" customHeight="1" x14ac:dyDescent="0.25">
      <c r="A37" s="164" t="s">
        <v>415</v>
      </c>
      <c r="B37" s="62" t="s">
        <v>397</v>
      </c>
      <c r="C37" s="59" t="s">
        <v>230</v>
      </c>
      <c r="D37" s="43">
        <f>IF((Dati!$L157+Dati!$D157-Dati!$F157)&gt;0,Dati!K157/(Dati!$L157+Dati!$D157-Dati!$F157),0)</f>
        <v>0</v>
      </c>
      <c r="E37" s="43">
        <f>IF((Dati!$L157+Dati!$E157-Dati!$G157)&gt;0,Dati!M157/(Dati!$L157+Dati!$E157-Dati!$G157),0)</f>
        <v>0</v>
      </c>
      <c r="F37" s="43">
        <f>IF((Dati!$H157+Dati!$P157)&gt;0,(Dati!N157+Dati!O157)/(Dati!$H157+Dati!$P157),0)</f>
        <v>0</v>
      </c>
      <c r="G37" s="43">
        <f>IF((Dati!$H157)&gt;0,(Dati!N157/Dati!$H157),0)</f>
        <v>0</v>
      </c>
      <c r="H37" s="43">
        <f>IF((Dati!$P157)&gt;0,(Dati!O157/Dati!$P157),0)</f>
        <v>0</v>
      </c>
    </row>
    <row r="38" spans="1:8" ht="43.9" customHeight="1" x14ac:dyDescent="0.25">
      <c r="A38" s="164" t="s">
        <v>415</v>
      </c>
      <c r="B38" s="176" t="s">
        <v>557</v>
      </c>
      <c r="C38" s="177"/>
      <c r="D38" s="43">
        <f>IF((Dati!$L158+Dati!$D158-Dati!$F158)&gt;0,Dati!K158/(Dati!$L158+Dati!$D158-Dati!$F158),0)</f>
        <v>1.0341464019669344</v>
      </c>
      <c r="E38" s="43">
        <f>IF((Dati!$L158+Dati!$E158-Dati!$G158)&gt;0,Dati!M158/(Dati!$L158+Dati!$E158-Dati!$G158),0)</f>
        <v>1</v>
      </c>
      <c r="F38" s="43">
        <f>IF((Dati!$H158+Dati!$P158)&gt;0,(Dati!N158+Dati!O158)/(Dati!$H158+Dati!$P158),0)</f>
        <v>0.47463705971187437</v>
      </c>
      <c r="G38" s="43">
        <f>IF((Dati!$H158)&gt;0,(Dati!N158/Dati!$H158),0)</f>
        <v>0.37534401890235719</v>
      </c>
      <c r="H38" s="43">
        <f>IF((Dati!$P158)&gt;0,(Dati!O158/Dati!$P158),0)</f>
        <v>0.85344272797531529</v>
      </c>
    </row>
    <row r="39" spans="1:8" ht="25.9" customHeight="1" x14ac:dyDescent="0.25">
      <c r="A39" s="175" t="s">
        <v>558</v>
      </c>
      <c r="B39" s="61" t="s">
        <v>414</v>
      </c>
      <c r="C39" s="48" t="s">
        <v>234</v>
      </c>
      <c r="D39" s="43">
        <f>IF((Dati!$L159+Dati!$D159-Dati!$F159)&gt;0,Dati!K159/(Dati!$L159+Dati!$D159-Dati!$F159),0)</f>
        <v>1.0467602475598896</v>
      </c>
      <c r="E39" s="43">
        <f>IF((Dati!$L159+Dati!$E159-Dati!$G159)&gt;0,Dati!M159/(Dati!$L159+Dati!$E159-Dati!$G159),0)</f>
        <v>1</v>
      </c>
      <c r="F39" s="43">
        <f>IF((Dati!$H159+Dati!$P159)&gt;0,(Dati!N159+Dati!O159)/(Dati!$H159+Dati!$P159),0)</f>
        <v>0.83633475051423944</v>
      </c>
      <c r="G39" s="43">
        <f>IF((Dati!$H159)&gt;0,(Dati!N159/Dati!$H159),0)</f>
        <v>0.8037259753205761</v>
      </c>
      <c r="H39" s="43">
        <f>IF((Dati!$P159)&gt;0,(Dati!O159/Dati!$P159),0)</f>
        <v>1</v>
      </c>
    </row>
    <row r="40" spans="1:8" ht="29.65" customHeight="1" x14ac:dyDescent="0.25">
      <c r="A40" s="164" t="s">
        <v>416</v>
      </c>
      <c r="B40" s="176" t="s">
        <v>559</v>
      </c>
      <c r="C40" s="177"/>
      <c r="D40" s="43">
        <f>IF((Dati!$L160+Dati!$D160-Dati!$F160)&gt;0,Dati!K160/(Dati!$L160+Dati!$D160-Dati!$F160),0)</f>
        <v>1.0467602475598896</v>
      </c>
      <c r="E40" s="43">
        <f>IF((Dati!$L160+Dati!$E160-Dati!$G160)&gt;0,Dati!M160/(Dati!$L160+Dati!$E160-Dati!$G160),0)</f>
        <v>1</v>
      </c>
      <c r="F40" s="43">
        <f>IF((Dati!$H160+Dati!$P160)&gt;0,(Dati!N160+Dati!O160)/(Dati!$H160+Dati!$P160),0)</f>
        <v>0.83633475051423944</v>
      </c>
      <c r="G40" s="43">
        <f>IF((Dati!$H160)&gt;0,(Dati!N160/Dati!$H160),0)</f>
        <v>0.8037259753205761</v>
      </c>
      <c r="H40" s="43">
        <f>IF((Dati!$P160)&gt;0,(Dati!O160/Dati!$P160),0)</f>
        <v>1</v>
      </c>
    </row>
    <row r="41" spans="1:8" ht="25.9" customHeight="1" x14ac:dyDescent="0.25">
      <c r="A41" s="175" t="s">
        <v>560</v>
      </c>
      <c r="B41" s="61" t="s">
        <v>414</v>
      </c>
      <c r="C41" s="48" t="s">
        <v>238</v>
      </c>
      <c r="D41" s="43">
        <f>IF((Dati!$L161+Dati!$D161-Dati!$F161)&gt;0,Dati!K161/(Dati!$L161+Dati!$D161-Dati!$F161),0)</f>
        <v>1</v>
      </c>
      <c r="E41" s="43">
        <f>IF((Dati!$L161+Dati!$E161-Dati!$G161)&gt;0,Dati!M161/(Dati!$L161+Dati!$E161-Dati!$G161),0)</f>
        <v>1</v>
      </c>
      <c r="F41" s="43">
        <f>IF((Dati!$H161+Dati!$P161)&gt;0,(Dati!N161+Dati!O161)/(Dati!$H161+Dati!$P161),0)</f>
        <v>0.99979154802082915</v>
      </c>
      <c r="G41" s="43">
        <f>IF((Dati!$H161)&gt;0,(Dati!N161/Dati!$H161),0)</f>
        <v>0.99979154802082915</v>
      </c>
      <c r="H41" s="43">
        <f>IF((Dati!$P161)&gt;0,(Dati!O161/Dati!$P161),0)</f>
        <v>0</v>
      </c>
    </row>
    <row r="42" spans="1:8" ht="37.9" customHeight="1" x14ac:dyDescent="0.25">
      <c r="A42" s="164" t="s">
        <v>417</v>
      </c>
      <c r="B42" s="61" t="s">
        <v>408</v>
      </c>
      <c r="C42" s="48" t="s">
        <v>561</v>
      </c>
      <c r="D42" s="43">
        <f>IF((Dati!$L162+Dati!$D162-Dati!$F162)&gt;0,Dati!K162/(Dati!$L162+Dati!$D162-Dati!$F162),0)</f>
        <v>0</v>
      </c>
      <c r="E42" s="43">
        <f>IF((Dati!$L162+Dati!$E162-Dati!$G162)&gt;0,Dati!M162/(Dati!$L162+Dati!$E162-Dati!$G162),0)</f>
        <v>0</v>
      </c>
      <c r="F42" s="43">
        <f>IF((Dati!$H162+Dati!$P162)&gt;0,(Dati!N162+Dati!O162)/(Dati!$H162+Dati!$P162),0)</f>
        <v>0</v>
      </c>
      <c r="G42" s="43">
        <f>IF((Dati!$H162)&gt;0,(Dati!N162/Dati!$H162),0)</f>
        <v>0</v>
      </c>
      <c r="H42" s="43">
        <f>IF((Dati!$P162)&gt;0,(Dati!O162/Dati!$P162),0)</f>
        <v>0</v>
      </c>
    </row>
    <row r="43" spans="1:8" ht="40.9" customHeight="1" x14ac:dyDescent="0.25">
      <c r="A43" s="164" t="s">
        <v>417</v>
      </c>
      <c r="B43" s="176" t="s">
        <v>560</v>
      </c>
      <c r="C43" s="177"/>
      <c r="D43" s="43">
        <f>IF((Dati!$L163+Dati!$D163-Dati!$F163)&gt;0,Dati!K163/(Dati!$L163+Dati!$D163-Dati!$F163),0)</f>
        <v>1</v>
      </c>
      <c r="E43" s="43">
        <f>IF((Dati!$L163+Dati!$E163-Dati!$G163)&gt;0,Dati!M163/(Dati!$L163+Dati!$E163-Dati!$G163),0)</f>
        <v>1</v>
      </c>
      <c r="F43" s="43">
        <f>IF((Dati!$H163+Dati!$P163)&gt;0,(Dati!N163+Dati!O163)/(Dati!$H163+Dati!$P163),0)</f>
        <v>0.99979154802082915</v>
      </c>
      <c r="G43" s="43">
        <f>IF((Dati!$H163)&gt;0,(Dati!N163/Dati!$H163),0)</f>
        <v>0.99979154802082915</v>
      </c>
      <c r="H43" s="43">
        <f>IF((Dati!$P163)&gt;0,(Dati!O163/Dati!$P163),0)</f>
        <v>0</v>
      </c>
    </row>
    <row r="44" spans="1:8" ht="13.35" customHeight="1" x14ac:dyDescent="0.25">
      <c r="A44" s="175" t="s">
        <v>562</v>
      </c>
      <c r="B44" s="58" t="s">
        <v>396</v>
      </c>
      <c r="C44" s="59" t="s">
        <v>244</v>
      </c>
      <c r="D44" s="43">
        <f>IF((Dati!$L164+Dati!$D164-Dati!$F164)&gt;0,Dati!K164/(Dati!$L164+Dati!$D164-Dati!$F164),0)</f>
        <v>14.066651084932982</v>
      </c>
      <c r="E44" s="43">
        <f>IF((Dati!$L164+Dati!$E164-Dati!$G164)&gt;0,Dati!M164/(Dati!$L164+Dati!$E164-Dati!$G164),0)</f>
        <v>1</v>
      </c>
      <c r="F44" s="43">
        <f>IF((Dati!$H164+Dati!$P164)&gt;0,(Dati!N164+Dati!O164)/(Dati!$H164+Dati!$P164),0)</f>
        <v>0.94678436556491308</v>
      </c>
      <c r="G44" s="43">
        <f>IF((Dati!$H164)&gt;0,(Dati!N164/Dati!$H164),0)</f>
        <v>0.92815262957254852</v>
      </c>
      <c r="H44" s="43">
        <f>IF((Dati!$P164)&gt;0,(Dati!O164/Dati!$P164),0)</f>
        <v>1</v>
      </c>
    </row>
    <row r="45" spans="1:8" ht="25.35" customHeight="1" x14ac:dyDescent="0.25">
      <c r="A45" s="164" t="s">
        <v>418</v>
      </c>
      <c r="B45" s="61" t="s">
        <v>408</v>
      </c>
      <c r="C45" s="48" t="s">
        <v>563</v>
      </c>
      <c r="D45" s="43">
        <f>IF((Dati!$L165+Dati!$D165-Dati!$F165)&gt;0,Dati!K165/(Dati!$L165+Dati!$D165-Dati!$F165),0)</f>
        <v>3.3728752288502006</v>
      </c>
      <c r="E45" s="43">
        <f>IF((Dati!$L165+Dati!$E165-Dati!$G165)&gt;0,Dati!M165/(Dati!$L165+Dati!$E165-Dati!$G165),0)</f>
        <v>1.0000000000000002</v>
      </c>
      <c r="F45" s="43">
        <f>IF((Dati!$H165+Dati!$P165)&gt;0,(Dati!N165+Dati!O165)/(Dati!$H165+Dati!$P165),0)</f>
        <v>0.81415163460231477</v>
      </c>
      <c r="G45" s="43">
        <f>IF((Dati!$H165)&gt;0,(Dati!N165/Dati!$H165),0)</f>
        <v>0.67014441552694926</v>
      </c>
      <c r="H45" s="43">
        <f>IF((Dati!$P165)&gt;0,(Dati!O165/Dati!$P165),0)</f>
        <v>1</v>
      </c>
    </row>
    <row r="46" spans="1:8" ht="12.6" customHeight="1" x14ac:dyDescent="0.25">
      <c r="A46" s="164" t="s">
        <v>418</v>
      </c>
      <c r="B46" s="58" t="s">
        <v>419</v>
      </c>
      <c r="C46" s="59" t="s">
        <v>248</v>
      </c>
      <c r="D46" s="43">
        <f>IF((Dati!$L166+Dati!$D166-Dati!$F166)&gt;0,Dati!K166/(Dati!$L166+Dati!$D166-Dati!$F166),0)</f>
        <v>1.0026867816808915</v>
      </c>
      <c r="E46" s="43">
        <f>IF((Dati!$L166+Dati!$E166-Dati!$G166)&gt;0,Dati!M166/(Dati!$L166+Dati!$E166-Dati!$G166),0)</f>
        <v>1</v>
      </c>
      <c r="F46" s="43">
        <f>IF((Dati!$H166+Dati!$P166)&gt;0,(Dati!N166+Dati!O166)/(Dati!$H166+Dati!$P166),0)</f>
        <v>0.8507852740818368</v>
      </c>
      <c r="G46" s="43">
        <f>IF((Dati!$H166)&gt;0,(Dati!N166/Dati!$H166),0)</f>
        <v>0.76032373729991798</v>
      </c>
      <c r="H46" s="43">
        <f>IF((Dati!$P166)&gt;0,(Dati!O166/Dati!$P166),0)</f>
        <v>0.92786344761325856</v>
      </c>
    </row>
    <row r="47" spans="1:8" ht="12.6" customHeight="1" x14ac:dyDescent="0.25">
      <c r="A47" s="164" t="s">
        <v>418</v>
      </c>
      <c r="B47" s="58" t="s">
        <v>410</v>
      </c>
      <c r="C47" s="59" t="s">
        <v>250</v>
      </c>
      <c r="D47" s="43">
        <f>IF((Dati!$L167+Dati!$D167-Dati!$F167)&gt;0,Dati!K167/(Dati!$L167+Dati!$D167-Dati!$F167),0)</f>
        <v>0.9932998601796178</v>
      </c>
      <c r="E47" s="43">
        <f>IF((Dati!$L167+Dati!$E167-Dati!$G167)&gt;0,Dati!M167/(Dati!$L167+Dati!$E167-Dati!$G167),0)</f>
        <v>0.99999999999999989</v>
      </c>
      <c r="F47" s="43">
        <f>IF((Dati!$H167+Dati!$P167)&gt;0,(Dati!N167+Dati!O167)/(Dati!$H167+Dati!$P167),0)</f>
        <v>0.49582318388963253</v>
      </c>
      <c r="G47" s="43">
        <f>IF((Dati!$H167)&gt;0,(Dati!N167/Dati!$H167),0)</f>
        <v>0</v>
      </c>
      <c r="H47" s="43">
        <f>IF((Dati!$P167)&gt;0,(Dati!O167/Dati!$P167),0)</f>
        <v>1</v>
      </c>
    </row>
    <row r="48" spans="1:8" ht="45.75" customHeight="1" x14ac:dyDescent="0.25">
      <c r="A48" s="164" t="s">
        <v>418</v>
      </c>
      <c r="B48" s="61" t="s">
        <v>400</v>
      </c>
      <c r="C48" s="48" t="s">
        <v>564</v>
      </c>
      <c r="D48" s="43">
        <f>IF((Dati!$L168+Dati!$D168-Dati!$F168)&gt;0,Dati!K168/(Dati!$L168+Dati!$D168-Dati!$F168),0)</f>
        <v>0</v>
      </c>
      <c r="E48" s="43">
        <f>IF((Dati!$L168+Dati!$E168-Dati!$G168)&gt;0,Dati!M168/(Dati!$L168+Dati!$E168-Dati!$G168),0)</f>
        <v>0</v>
      </c>
      <c r="F48" s="43">
        <f>IF((Dati!$H168+Dati!$P168)&gt;0,(Dati!N168+Dati!O168)/(Dati!$H168+Dati!$P168),0)</f>
        <v>0</v>
      </c>
      <c r="G48" s="43">
        <f>IF((Dati!$H168)&gt;0,(Dati!N168/Dati!$H168),0)</f>
        <v>0</v>
      </c>
      <c r="H48" s="43">
        <f>IF((Dati!$P168)&gt;0,(Dati!O168/Dati!$P168),0)</f>
        <v>0</v>
      </c>
    </row>
    <row r="49" spans="1:8" ht="33.75" customHeight="1" x14ac:dyDescent="0.25">
      <c r="A49" s="164" t="s">
        <v>418</v>
      </c>
      <c r="B49" s="61" t="s">
        <v>420</v>
      </c>
      <c r="C49" s="48" t="s">
        <v>565</v>
      </c>
      <c r="D49" s="43">
        <f>IF((Dati!$L169+Dati!$D169-Dati!$F169)&gt;0,Dati!K169/(Dati!$L169+Dati!$D169-Dati!$F169),0)</f>
        <v>0</v>
      </c>
      <c r="E49" s="43">
        <f>IF((Dati!$L169+Dati!$E169-Dati!$G169)&gt;0,Dati!M169/(Dati!$L169+Dati!$E169-Dati!$G169),0)</f>
        <v>0</v>
      </c>
      <c r="F49" s="43">
        <f>IF((Dati!$H169+Dati!$P169)&gt;0,(Dati!N169+Dati!O169)/(Dati!$H169+Dati!$P169),0)</f>
        <v>0</v>
      </c>
      <c r="G49" s="43">
        <f>IF((Dati!$H169)&gt;0,(Dati!N169/Dati!$H169),0)</f>
        <v>0</v>
      </c>
      <c r="H49" s="43">
        <f>IF((Dati!$P169)&gt;0,(Dati!O169/Dati!$P169),0)</f>
        <v>0</v>
      </c>
    </row>
    <row r="50" spans="1:8" ht="30.75" customHeight="1" x14ac:dyDescent="0.25">
      <c r="A50" s="164" t="s">
        <v>418</v>
      </c>
      <c r="B50" s="61" t="s">
        <v>402</v>
      </c>
      <c r="C50" s="48" t="s">
        <v>566</v>
      </c>
      <c r="D50" s="43">
        <f>IF((Dati!$L170+Dati!$D170-Dati!$F170)&gt;0,Dati!K170/(Dati!$L170+Dati!$D170-Dati!$F170),0)</f>
        <v>0</v>
      </c>
      <c r="E50" s="43">
        <f>IF((Dati!$L170+Dati!$E170-Dati!$G170)&gt;0,Dati!M170/(Dati!$L170+Dati!$E170-Dati!$G170),0)</f>
        <v>0</v>
      </c>
      <c r="F50" s="43">
        <f>IF((Dati!$H170+Dati!$P170)&gt;0,(Dati!N170+Dati!O170)/(Dati!$H170+Dati!$P170),0)</f>
        <v>0</v>
      </c>
      <c r="G50" s="43">
        <f>IF((Dati!$H170)&gt;0,(Dati!N170/Dati!$H170),0)</f>
        <v>0</v>
      </c>
      <c r="H50" s="43">
        <f>IF((Dati!$P170)&gt;0,(Dati!O170/Dati!$P170),0)</f>
        <v>0</v>
      </c>
    </row>
    <row r="51" spans="1:8" ht="30" customHeight="1" x14ac:dyDescent="0.25">
      <c r="A51" s="164" t="s">
        <v>418</v>
      </c>
      <c r="B51" s="61" t="s">
        <v>421</v>
      </c>
      <c r="C51" s="48" t="s">
        <v>567</v>
      </c>
      <c r="D51" s="43">
        <f>IF((Dati!$L171+Dati!$D171-Dati!$F171)&gt;0,Dati!K171/(Dati!$L171+Dati!$D171-Dati!$F171),0)</f>
        <v>0</v>
      </c>
      <c r="E51" s="43">
        <f>IF((Dati!$L171+Dati!$E171-Dati!$G171)&gt;0,Dati!M171/(Dati!$L171+Dati!$E171-Dati!$G171),0)</f>
        <v>0</v>
      </c>
      <c r="F51" s="43">
        <f>IF((Dati!$H171+Dati!$P171)&gt;0,(Dati!N171+Dati!O171)/(Dati!$H171+Dati!$P171),0)</f>
        <v>0</v>
      </c>
      <c r="G51" s="43">
        <f>IF((Dati!$H171)&gt;0,(Dati!N171/Dati!$H171),0)</f>
        <v>0</v>
      </c>
      <c r="H51" s="43">
        <f>IF((Dati!$P171)&gt;0,(Dati!O171/Dati!$P171),0)</f>
        <v>0</v>
      </c>
    </row>
    <row r="52" spans="1:8" ht="47.65" customHeight="1" x14ac:dyDescent="0.25">
      <c r="A52" s="164" t="s">
        <v>418</v>
      </c>
      <c r="B52" s="177" t="s">
        <v>568</v>
      </c>
      <c r="C52" s="177"/>
      <c r="D52" s="43">
        <f>IF((Dati!$L172+Dati!$D172-Dati!$F172)&gt;0,Dati!K172/(Dati!$L172+Dati!$D172-Dati!$F172),0)</f>
        <v>1.8327473441846547</v>
      </c>
      <c r="E52" s="43">
        <f>IF((Dati!$L172+Dati!$E172-Dati!$G172)&gt;0,Dati!M172/(Dati!$L172+Dati!$E172-Dati!$G172),0)</f>
        <v>0.99999999999999978</v>
      </c>
      <c r="F52" s="43">
        <f>IF((Dati!$H172+Dati!$P172)&gt;0,(Dati!N172+Dati!O172)/(Dati!$H172+Dati!$P172),0)</f>
        <v>0.86370836444518306</v>
      </c>
      <c r="G52" s="43">
        <f>IF((Dati!$H172)&gt;0,(Dati!N172/Dati!$H172),0)</f>
        <v>0.79272068061900902</v>
      </c>
      <c r="H52" s="43">
        <f>IF((Dati!$P172)&gt;0,(Dati!O172/Dati!$P172),0)</f>
        <v>0.9396061191494115</v>
      </c>
    </row>
    <row r="53" spans="1:8" ht="18.75" customHeight="1" x14ac:dyDescent="0.25">
      <c r="A53" s="175" t="s">
        <v>569</v>
      </c>
      <c r="B53" s="58" t="s">
        <v>396</v>
      </c>
      <c r="C53" s="59" t="s">
        <v>262</v>
      </c>
      <c r="D53" s="43">
        <f>IF((Dati!$L173+Dati!$D173-Dati!$F173)&gt;0,Dati!K173/(Dati!$L173+Dati!$D173-Dati!$F173),0)</f>
        <v>0</v>
      </c>
      <c r="E53" s="43">
        <f>IF((Dati!$L173+Dati!$E173-Dati!$G173)&gt;0,Dati!M173/(Dati!$L173+Dati!$E173-Dati!$G173),0)</f>
        <v>0</v>
      </c>
      <c r="F53" s="43">
        <f>IF((Dati!$H173+Dati!$P173)&gt;0,(Dati!N173+Dati!O173)/(Dati!$H173+Dati!$P173),0)</f>
        <v>0</v>
      </c>
      <c r="G53" s="43">
        <f>IF((Dati!$H173)&gt;0,(Dati!N173/Dati!$H173),0)</f>
        <v>0</v>
      </c>
      <c r="H53" s="43">
        <f>IF((Dati!$P173)&gt;0,(Dati!O173/Dati!$P173),0)</f>
        <v>0</v>
      </c>
    </row>
    <row r="54" spans="1:8" ht="18.75" customHeight="1" x14ac:dyDescent="0.25">
      <c r="A54" s="164" t="s">
        <v>422</v>
      </c>
      <c r="B54" s="58" t="s">
        <v>397</v>
      </c>
      <c r="C54" s="59" t="s">
        <v>264</v>
      </c>
      <c r="D54" s="43">
        <f>IF((Dati!$L174+Dati!$D174-Dati!$F174)&gt;0,Dati!K174/(Dati!$L174+Dati!$D174-Dati!$F174),0)</f>
        <v>0</v>
      </c>
      <c r="E54" s="43">
        <f>IF((Dati!$L174+Dati!$E174-Dati!$G174)&gt;0,Dati!M174/(Dati!$L174+Dati!$E174-Dati!$G174),0)</f>
        <v>0</v>
      </c>
      <c r="F54" s="43">
        <f>IF((Dati!$H174+Dati!$P174)&gt;0,(Dati!N174+Dati!O174)/(Dati!$H174+Dati!$P174),0)</f>
        <v>0</v>
      </c>
      <c r="G54" s="43">
        <f>IF((Dati!$H174)&gt;0,(Dati!N174/Dati!$H174),0)</f>
        <v>0</v>
      </c>
      <c r="H54" s="43">
        <f>IF((Dati!$P174)&gt;0,(Dati!O174/Dati!$P174),0)</f>
        <v>0</v>
      </c>
    </row>
    <row r="55" spans="1:8" ht="16.5" customHeight="1" x14ac:dyDescent="0.25">
      <c r="A55" s="164" t="s">
        <v>422</v>
      </c>
      <c r="B55" s="58" t="s">
        <v>419</v>
      </c>
      <c r="C55" s="59" t="s">
        <v>266</v>
      </c>
      <c r="D55" s="43">
        <f>IF((Dati!$L175+Dati!$D175-Dati!$F175)&gt;0,Dati!K175/(Dati!$L175+Dati!$D175-Dati!$F175),0)</f>
        <v>0</v>
      </c>
      <c r="E55" s="43">
        <f>IF((Dati!$L175+Dati!$E175-Dati!$G175)&gt;0,Dati!M175/(Dati!$L175+Dati!$E175-Dati!$G175),0)</f>
        <v>0</v>
      </c>
      <c r="F55" s="43">
        <f>IF((Dati!$H175+Dati!$P175)&gt;0,(Dati!N175+Dati!O175)/(Dati!$H175+Dati!$P175),0)</f>
        <v>0</v>
      </c>
      <c r="G55" s="43">
        <f>IF((Dati!$H175)&gt;0,(Dati!N175/Dati!$H175),0)</f>
        <v>0</v>
      </c>
      <c r="H55" s="43">
        <f>IF((Dati!$P175)&gt;0,(Dati!O175/Dati!$P175),0)</f>
        <v>0</v>
      </c>
    </row>
    <row r="56" spans="1:8" ht="18" customHeight="1" x14ac:dyDescent="0.25">
      <c r="A56" s="164" t="s">
        <v>422</v>
      </c>
      <c r="B56" s="58" t="s">
        <v>410</v>
      </c>
      <c r="C56" s="59" t="s">
        <v>268</v>
      </c>
      <c r="D56" s="43">
        <f>IF((Dati!$L176+Dati!$D176-Dati!$F176)&gt;0,Dati!K176/(Dati!$L176+Dati!$D176-Dati!$F176),0)</f>
        <v>0</v>
      </c>
      <c r="E56" s="43">
        <f>IF((Dati!$L176+Dati!$E176-Dati!$G176)&gt;0,Dati!M176/(Dati!$L176+Dati!$E176-Dati!$G176),0)</f>
        <v>0</v>
      </c>
      <c r="F56" s="43">
        <f>IF((Dati!$H176+Dati!$P176)&gt;0,(Dati!N176+Dati!O176)/(Dati!$H176+Dati!$P176),0)</f>
        <v>0</v>
      </c>
      <c r="G56" s="43">
        <f>IF((Dati!$H176)&gt;0,(Dati!N176/Dati!$H176),0)</f>
        <v>0</v>
      </c>
      <c r="H56" s="43">
        <f>IF((Dati!$P176)&gt;0,(Dati!O176/Dati!$P176),0)</f>
        <v>0</v>
      </c>
    </row>
    <row r="57" spans="1:8" ht="29.25" customHeight="1" x14ac:dyDescent="0.25">
      <c r="A57" s="164" t="s">
        <v>422</v>
      </c>
      <c r="B57" s="63" t="s">
        <v>411</v>
      </c>
      <c r="C57" s="48" t="s">
        <v>270</v>
      </c>
      <c r="D57" s="43">
        <f>IF((Dati!$L177+Dati!$D177-Dati!$F177)&gt;0,Dati!K177/(Dati!$L177+Dati!$D177-Dati!$F177),0)</f>
        <v>1.0037884845784992</v>
      </c>
      <c r="E57" s="43">
        <f>IF((Dati!$L177+Dati!$E177-Dati!$G177)&gt;0,Dati!M177/(Dati!$L177+Dati!$E177-Dati!$G177),0)</f>
        <v>1.0000000000000002</v>
      </c>
      <c r="F57" s="43">
        <f>IF((Dati!$H177+Dati!$P177)&gt;0,(Dati!N177+Dati!O177)/(Dati!$H177+Dati!$P177),0)</f>
        <v>0.84539351067731516</v>
      </c>
      <c r="G57" s="43">
        <f>IF((Dati!$H177)&gt;0,(Dati!N177/Dati!$H177),0)</f>
        <v>0.81048478289662407</v>
      </c>
      <c r="H57" s="43">
        <f>IF((Dati!$P177)&gt;0,(Dati!O177/Dati!$P177),0)</f>
        <v>0.93785827955999734</v>
      </c>
    </row>
    <row r="58" spans="1:8" ht="32.65" customHeight="1" x14ac:dyDescent="0.25">
      <c r="A58" s="164" t="s">
        <v>422</v>
      </c>
      <c r="B58" s="181" t="s">
        <v>570</v>
      </c>
      <c r="C58" s="182"/>
      <c r="D58" s="43">
        <f>IF((Dati!$L178+Dati!$D178-Dati!$F178)&gt;0,Dati!K178/(Dati!$L178+Dati!$D178-Dati!$F178),0)</f>
        <v>1.0037884845784992</v>
      </c>
      <c r="E58" s="43">
        <f>IF((Dati!$L178+Dati!$E178-Dati!$G178)&gt;0,Dati!M178/(Dati!$L178+Dati!$E178-Dati!$G178),0)</f>
        <v>1.0000000000000002</v>
      </c>
      <c r="F58" s="43">
        <f>IF((Dati!$H178+Dati!$P178)&gt;0,(Dati!N178+Dati!O178)/(Dati!$H178+Dati!$P178),0)</f>
        <v>0.84539351067731516</v>
      </c>
      <c r="G58" s="43">
        <f>IF((Dati!$H178)&gt;0,(Dati!N178/Dati!$H178),0)</f>
        <v>0.81048478289662407</v>
      </c>
      <c r="H58" s="43">
        <f>IF((Dati!$P178)&gt;0,(Dati!O178/Dati!$P178),0)</f>
        <v>0.93785827955999734</v>
      </c>
    </row>
    <row r="59" spans="1:8" ht="13.35" customHeight="1" x14ac:dyDescent="0.25">
      <c r="A59" s="175" t="s">
        <v>571</v>
      </c>
      <c r="B59" s="58" t="s">
        <v>396</v>
      </c>
      <c r="C59" s="59" t="s">
        <v>273</v>
      </c>
      <c r="D59" s="43">
        <f>IF((Dati!$L179+Dati!$D179-Dati!$F179)&gt;0,Dati!K179/(Dati!$L179+Dati!$D179-Dati!$F179),0)</f>
        <v>17.934660237291727</v>
      </c>
      <c r="E59" s="43">
        <f>IF((Dati!$L179+Dati!$E179-Dati!$G179)&gt;0,Dati!M179/(Dati!$L179+Dati!$E179-Dati!$G179),0)</f>
        <v>1</v>
      </c>
      <c r="F59" s="43">
        <f>IF((Dati!$H179+Dati!$P179)&gt;0,(Dati!N179+Dati!O179)/(Dati!$H179+Dati!$P179),0)</f>
        <v>0.35716134785550246</v>
      </c>
      <c r="G59" s="43">
        <f>IF((Dati!$H179)&gt;0,(Dati!N179/Dati!$H179),0)</f>
        <v>0.34754175663266573</v>
      </c>
      <c r="H59" s="43">
        <f>IF((Dati!$P179)&gt;0,(Dati!O179/Dati!$P179),0)</f>
        <v>1</v>
      </c>
    </row>
    <row r="60" spans="1:8" ht="25.35" customHeight="1" x14ac:dyDescent="0.25">
      <c r="A60" s="164" t="s">
        <v>423</v>
      </c>
      <c r="B60" s="61" t="s">
        <v>408</v>
      </c>
      <c r="C60" s="48" t="s">
        <v>572</v>
      </c>
      <c r="D60" s="43">
        <f>IF((Dati!$L180+Dati!$D180-Dati!$F180)&gt;0,Dati!K180/(Dati!$L180+Dati!$D180-Dati!$F180),0)</f>
        <v>0</v>
      </c>
      <c r="E60" s="43">
        <f>IF((Dati!$L180+Dati!$E180-Dati!$G180)&gt;0,Dati!M180/(Dati!$L180+Dati!$E180-Dati!$G180),0)</f>
        <v>0</v>
      </c>
      <c r="F60" s="43">
        <f>IF((Dati!$H180+Dati!$P180)&gt;0,(Dati!N180+Dati!O180)/(Dati!$H180+Dati!$P180),0)</f>
        <v>0</v>
      </c>
      <c r="G60" s="43">
        <f>IF((Dati!$H180)&gt;0,(Dati!N180/Dati!$H180),0)</f>
        <v>0</v>
      </c>
      <c r="H60" s="43">
        <f>IF((Dati!$P180)&gt;0,(Dati!O180/Dati!$P180),0)</f>
        <v>0</v>
      </c>
    </row>
    <row r="61" spans="1:8" ht="29.1" customHeight="1" x14ac:dyDescent="0.25">
      <c r="A61" s="164" t="s">
        <v>423</v>
      </c>
      <c r="B61" s="176" t="s">
        <v>573</v>
      </c>
      <c r="C61" s="177"/>
      <c r="D61" s="43">
        <f>IF((Dati!$L181+Dati!$D181-Dati!$F181)&gt;0,Dati!K181/(Dati!$L181+Dati!$D181-Dati!$F181),0)</f>
        <v>17.934660237291727</v>
      </c>
      <c r="E61" s="43">
        <f>IF((Dati!$L181+Dati!$E181-Dati!$G181)&gt;0,Dati!M181/(Dati!$L181+Dati!$E181-Dati!$G181),0)</f>
        <v>1</v>
      </c>
      <c r="F61" s="43">
        <f>IF((Dati!$H181+Dati!$P181)&gt;0,(Dati!N181+Dati!O181)/(Dati!$H181+Dati!$P181),0)</f>
        <v>0.35716134785550246</v>
      </c>
      <c r="G61" s="43">
        <f>IF((Dati!$H181)&gt;0,(Dati!N181/Dati!$H181),0)</f>
        <v>0.34754175663266573</v>
      </c>
      <c r="H61" s="43">
        <f>IF((Dati!$P181)&gt;0,(Dati!O181/Dati!$P181),0)</f>
        <v>1</v>
      </c>
    </row>
    <row r="62" spans="1:8" ht="30.75" customHeight="1" x14ac:dyDescent="0.25">
      <c r="A62" s="175" t="s">
        <v>574</v>
      </c>
      <c r="B62" s="61" t="s">
        <v>414</v>
      </c>
      <c r="C62" s="48" t="s">
        <v>278</v>
      </c>
      <c r="D62" s="43">
        <f>IF((Dati!$L182+Dati!$D182-Dati!$F182)&gt;0,Dati!K182/(Dati!$L182+Dati!$D182-Dati!$F182),0)</f>
        <v>0</v>
      </c>
      <c r="E62" s="43">
        <f>IF((Dati!$L182+Dati!$E182-Dati!$G182)&gt;0,Dati!M182/(Dati!$L182+Dati!$E182-Dati!$G182),0)</f>
        <v>1</v>
      </c>
      <c r="F62" s="43">
        <f>IF((Dati!$H182+Dati!$P182)&gt;0,(Dati!N182+Dati!O182)/(Dati!$H182+Dati!$P182),0)</f>
        <v>0</v>
      </c>
      <c r="G62" s="43">
        <f>IF((Dati!$H182)&gt;0,(Dati!N182/Dati!$H182),0)</f>
        <v>0</v>
      </c>
      <c r="H62" s="43">
        <f>IF((Dati!$P182)&gt;0,(Dati!O182/Dati!$P182),0)</f>
        <v>0</v>
      </c>
    </row>
    <row r="63" spans="1:8" ht="24.75" customHeight="1" x14ac:dyDescent="0.25">
      <c r="A63" s="164" t="s">
        <v>424</v>
      </c>
      <c r="B63" s="58" t="s">
        <v>397</v>
      </c>
      <c r="C63" s="59" t="s">
        <v>280</v>
      </c>
      <c r="D63" s="43">
        <f>IF((Dati!$L183+Dati!$D183-Dati!$F183)&gt;0,Dati!K183/(Dati!$L183+Dati!$D183-Dati!$F183),0)</f>
        <v>1</v>
      </c>
      <c r="E63" s="43">
        <f>IF((Dati!$L183+Dati!$E183-Dati!$G183)&gt;0,Dati!M183/(Dati!$L183+Dati!$E183-Dati!$G183),0)</f>
        <v>1</v>
      </c>
      <c r="F63" s="43">
        <f>IF((Dati!$H183+Dati!$P183)&gt;0,(Dati!N183+Dati!O183)/(Dati!$H183+Dati!$P183),0)</f>
        <v>0.5</v>
      </c>
      <c r="G63" s="43">
        <f>IF((Dati!$H183)&gt;0,(Dati!N183/Dati!$H183),0)</f>
        <v>0</v>
      </c>
      <c r="H63" s="43">
        <f>IF((Dati!$P183)&gt;0,(Dati!O183/Dati!$P183),0)</f>
        <v>1</v>
      </c>
    </row>
    <row r="64" spans="1:8" ht="21.75" customHeight="1" x14ac:dyDescent="0.25">
      <c r="A64" s="164" t="s">
        <v>424</v>
      </c>
      <c r="B64" s="58" t="s">
        <v>419</v>
      </c>
      <c r="C64" s="59" t="s">
        <v>282</v>
      </c>
      <c r="D64" s="43">
        <f>IF((Dati!$L184+Dati!$D184-Dati!$F184)&gt;0,Dati!K184/(Dati!$L184+Dati!$D184-Dati!$F184),0)</f>
        <v>1</v>
      </c>
      <c r="E64" s="43">
        <f>IF((Dati!$L184+Dati!$E184-Dati!$G184)&gt;0,Dati!M184/(Dati!$L184+Dati!$E184-Dati!$G184),0)</f>
        <v>1</v>
      </c>
      <c r="F64" s="43">
        <f>IF((Dati!$H184+Dati!$P184)&gt;0,(Dati!N184+Dati!O184)/(Dati!$H184+Dati!$P184),0)</f>
        <v>0</v>
      </c>
      <c r="G64" s="43">
        <f>IF((Dati!$H184)&gt;0,(Dati!N184/Dati!$H184),0)</f>
        <v>0</v>
      </c>
      <c r="H64" s="43">
        <f>IF((Dati!$P184)&gt;0,(Dati!O184/Dati!$P184),0)</f>
        <v>0</v>
      </c>
    </row>
    <row r="65" spans="1:8" ht="30" customHeight="1" x14ac:dyDescent="0.25">
      <c r="A65" s="164" t="s">
        <v>424</v>
      </c>
      <c r="B65" s="61" t="s">
        <v>399</v>
      </c>
      <c r="C65" s="48" t="s">
        <v>575</v>
      </c>
      <c r="D65" s="43">
        <f>IF((Dati!$L185+Dati!$D185-Dati!$F185)&gt;0,Dati!K185/(Dati!$L185+Dati!$D185-Dati!$F185),0)</f>
        <v>0.99999999999999989</v>
      </c>
      <c r="E65" s="43">
        <f>IF((Dati!$L185+Dati!$E185-Dati!$G185)&gt;0,Dati!M185/(Dati!$L185+Dati!$E185-Dati!$G185),0)</f>
        <v>0.99999999999999989</v>
      </c>
      <c r="F65" s="43">
        <f>IF((Dati!$H185+Dati!$P185)&gt;0,(Dati!N185+Dati!O185)/(Dati!$H185+Dati!$P185),0)</f>
        <v>1</v>
      </c>
      <c r="G65" s="43">
        <f>IF((Dati!$H185)&gt;0,(Dati!N185/Dati!$H185),0)</f>
        <v>1</v>
      </c>
      <c r="H65" s="43">
        <f>IF((Dati!$P185)&gt;0,(Dati!O185/Dati!$P185),0)</f>
        <v>1</v>
      </c>
    </row>
    <row r="66" spans="1:8" ht="22.5" customHeight="1" x14ac:dyDescent="0.25">
      <c r="A66" s="164" t="s">
        <v>424</v>
      </c>
      <c r="B66" s="58" t="s">
        <v>411</v>
      </c>
      <c r="C66" s="59" t="s">
        <v>286</v>
      </c>
      <c r="D66" s="43">
        <f>IF((Dati!$L186+Dati!$D186-Dati!$F186)&gt;0,Dati!K186/(Dati!$L186+Dati!$D186-Dati!$F186),0)</f>
        <v>1.1044067972705518</v>
      </c>
      <c r="E66" s="43">
        <f>IF((Dati!$L186+Dati!$E186-Dati!$G186)&gt;0,Dati!M186/(Dati!$L186+Dati!$E186-Dati!$G186),0)</f>
        <v>1</v>
      </c>
      <c r="F66" s="43">
        <f>IF((Dati!$H186+Dati!$P186)&gt;0,(Dati!N186+Dati!O186)/(Dati!$H186+Dati!$P186),0)</f>
        <v>0.40094961035264415</v>
      </c>
      <c r="G66" s="43">
        <f>IF((Dati!$H186)&gt;0,(Dati!N186/Dati!$H186),0)</f>
        <v>0.24277668589759216</v>
      </c>
      <c r="H66" s="43">
        <f>IF((Dati!$P186)&gt;0,(Dati!O186/Dati!$P186),0)</f>
        <v>1</v>
      </c>
    </row>
    <row r="67" spans="1:8" ht="29.25" customHeight="1" x14ac:dyDescent="0.25">
      <c r="A67" s="164" t="s">
        <v>424</v>
      </c>
      <c r="B67" s="61" t="s">
        <v>420</v>
      </c>
      <c r="C67" s="48" t="s">
        <v>288</v>
      </c>
      <c r="D67" s="43">
        <f>IF((Dati!$L187+Dati!$D187-Dati!$F187)&gt;0,Dati!K187/(Dati!$L187+Dati!$D187-Dati!$F187),0)</f>
        <v>0</v>
      </c>
      <c r="E67" s="43">
        <f>IF((Dati!$L187+Dati!$E187-Dati!$G187)&gt;0,Dati!M187/(Dati!$L187+Dati!$E187-Dati!$G187),0)</f>
        <v>0</v>
      </c>
      <c r="F67" s="43">
        <f>IF((Dati!$H187+Dati!$P187)&gt;0,(Dati!N187+Dati!O187)/(Dati!$H187+Dati!$P187),0)</f>
        <v>0</v>
      </c>
      <c r="G67" s="43">
        <f>IF((Dati!$H187)&gt;0,(Dati!N187/Dati!$H187),0)</f>
        <v>0</v>
      </c>
      <c r="H67" s="43">
        <f>IF((Dati!$P187)&gt;0,(Dati!O187/Dati!$P187),0)</f>
        <v>0</v>
      </c>
    </row>
    <row r="68" spans="1:8" ht="44.25" customHeight="1" x14ac:dyDescent="0.25">
      <c r="A68" s="164" t="s">
        <v>424</v>
      </c>
      <c r="B68" s="61" t="s">
        <v>402</v>
      </c>
      <c r="C68" s="48" t="s">
        <v>539</v>
      </c>
      <c r="D68" s="43">
        <f>IF((Dati!$L188+Dati!$D188-Dati!$F188)&gt;0,Dati!K188/(Dati!$L188+Dati!$D188-Dati!$F188),0)</f>
        <v>1</v>
      </c>
      <c r="E68" s="43">
        <f>IF((Dati!$L188+Dati!$E188-Dati!$G188)&gt;0,Dati!M188/(Dati!$L188+Dati!$E188-Dati!$G188),0)</f>
        <v>1</v>
      </c>
      <c r="F68" s="43">
        <f>IF((Dati!$H188+Dati!$P188)&gt;0,(Dati!N188+Dati!O188)/(Dati!$H188+Dati!$P188),0)</f>
        <v>0.33828813451836581</v>
      </c>
      <c r="G68" s="43">
        <f>IF((Dati!$H188)&gt;0,(Dati!N188/Dati!$H188),0)</f>
        <v>0</v>
      </c>
      <c r="H68" s="43">
        <f>IF((Dati!$P188)&gt;0,(Dati!O188/Dati!$P188),0)</f>
        <v>0.50704446105044532</v>
      </c>
    </row>
    <row r="69" spans="1:8" ht="30.75" customHeight="1" x14ac:dyDescent="0.25">
      <c r="A69" s="164" t="s">
        <v>424</v>
      </c>
      <c r="B69" s="61" t="s">
        <v>421</v>
      </c>
      <c r="C69" s="48" t="s">
        <v>292</v>
      </c>
      <c r="D69" s="43">
        <f>IF((Dati!$L189+Dati!$D189-Dati!$F189)&gt;0,Dati!K189/(Dati!$L189+Dati!$D189-Dati!$F189),0)</f>
        <v>0</v>
      </c>
      <c r="E69" s="43">
        <f>IF((Dati!$L189+Dati!$E189-Dati!$G189)&gt;0,Dati!M189/(Dati!$L189+Dati!$E189-Dati!$G189),0)</f>
        <v>0</v>
      </c>
      <c r="F69" s="43">
        <f>IF((Dati!$H189+Dati!$P189)&gt;0,(Dati!N189+Dati!O189)/(Dati!$H189+Dati!$P189),0)</f>
        <v>0</v>
      </c>
      <c r="G69" s="43">
        <f>IF((Dati!$H189)&gt;0,(Dati!N189/Dati!$H189),0)</f>
        <v>0</v>
      </c>
      <c r="H69" s="43">
        <f>IF((Dati!$P189)&gt;0,(Dati!O189/Dati!$P189),0)</f>
        <v>0</v>
      </c>
    </row>
    <row r="70" spans="1:8" ht="30.75" customHeight="1" x14ac:dyDescent="0.25">
      <c r="A70" s="164" t="s">
        <v>424</v>
      </c>
      <c r="B70" s="61" t="s">
        <v>404</v>
      </c>
      <c r="C70" s="48" t="s">
        <v>294</v>
      </c>
      <c r="D70" s="43">
        <f>IF((Dati!$L190+Dati!$D190-Dati!$F190)&gt;0,Dati!K190/(Dati!$L190+Dati!$D190-Dati!$F190),0)</f>
        <v>1.002941991023403</v>
      </c>
      <c r="E70" s="43">
        <f>IF((Dati!$L190+Dati!$E190-Dati!$G190)&gt;0,Dati!M190/(Dati!$L190+Dati!$E190-Dati!$G190),0)</f>
        <v>1</v>
      </c>
      <c r="F70" s="43">
        <f>IF((Dati!$H190+Dati!$P190)&gt;0,(Dati!N190+Dati!O190)/(Dati!$H190+Dati!$P190),0)</f>
        <v>0.98711824108259183</v>
      </c>
      <c r="G70" s="43">
        <f>IF((Dati!$H190)&gt;0,(Dati!N190/Dati!$H190),0)</f>
        <v>0.9865696413793742</v>
      </c>
      <c r="H70" s="43">
        <f>IF((Dati!$P190)&gt;0,(Dati!O190/Dati!$P190),0)</f>
        <v>1</v>
      </c>
    </row>
    <row r="71" spans="1:8" ht="43.9" customHeight="1" x14ac:dyDescent="0.25">
      <c r="A71" s="164" t="s">
        <v>424</v>
      </c>
      <c r="B71" s="176" t="s">
        <v>576</v>
      </c>
      <c r="C71" s="177"/>
      <c r="D71" s="43">
        <f>IF((Dati!$L191+Dati!$D191-Dati!$F191)&gt;0,Dati!K191/(Dati!$L191+Dati!$D191-Dati!$F191),0)</f>
        <v>1.0521045238962476</v>
      </c>
      <c r="E71" s="43">
        <f>IF((Dati!$L191+Dati!$E191-Dati!$G191)&gt;0,Dati!M191/(Dati!$L191+Dati!$E191-Dati!$G191),0)</f>
        <v>0.99999999999999989</v>
      </c>
      <c r="F71" s="43">
        <f>IF((Dati!$H191+Dati!$P191)&gt;0,(Dati!N191+Dati!O191)/(Dati!$H191+Dati!$P191),0)</f>
        <v>0.59390362011473075</v>
      </c>
      <c r="G71" s="43">
        <f>IF((Dati!$H191)&gt;0,(Dati!N191/Dati!$H191),0)</f>
        <v>0.52661951241406446</v>
      </c>
      <c r="H71" s="43">
        <f>IF((Dati!$P191)&gt;0,(Dati!O191/Dati!$P191),0)</f>
        <v>0.70860071708133276</v>
      </c>
    </row>
    <row r="72" spans="1:8" ht="57.75" customHeight="1" x14ac:dyDescent="0.25">
      <c r="A72" s="156" t="s">
        <v>577</v>
      </c>
      <c r="B72" s="61" t="s">
        <v>414</v>
      </c>
      <c r="C72" s="48" t="s">
        <v>298</v>
      </c>
      <c r="D72" s="43">
        <f>IF((Dati!$L192+Dati!$D192-Dati!$F192)&gt;0,Dati!K192/(Dati!$L192+Dati!$D192-Dati!$F192),0)</f>
        <v>0</v>
      </c>
      <c r="E72" s="43">
        <f>IF((Dati!$L192+Dati!$E192-Dati!$G192)&gt;0,Dati!M192/(Dati!$L192+Dati!$E192-Dati!$G192),0)</f>
        <v>0</v>
      </c>
      <c r="F72" s="43">
        <f>IF((Dati!$H192+Dati!$P192)&gt;0,(Dati!N192+Dati!O192)/(Dati!$H192+Dati!$P192),0)</f>
        <v>0</v>
      </c>
      <c r="G72" s="43">
        <f>IF((Dati!$H192)&gt;0,(Dati!N192/Dati!$H192),0)</f>
        <v>0</v>
      </c>
      <c r="H72" s="43">
        <f>IF((Dati!$P192)&gt;0,(Dati!O192/Dati!$P192),0)</f>
        <v>0</v>
      </c>
    </row>
    <row r="73" spans="1:8" ht="58.5" customHeight="1" x14ac:dyDescent="0.25">
      <c r="A73" s="183" t="s">
        <v>425</v>
      </c>
      <c r="B73" s="61" t="s">
        <v>408</v>
      </c>
      <c r="C73" s="48" t="s">
        <v>578</v>
      </c>
      <c r="D73" s="43">
        <f>IF((Dati!$L193+Dati!$D193-Dati!$F193)&gt;0,Dati!K193/(Dati!$L193+Dati!$D193-Dati!$F193),0)</f>
        <v>0</v>
      </c>
      <c r="E73" s="43">
        <f>IF((Dati!$L193+Dati!$E193-Dati!$G193)&gt;0,Dati!M193/(Dati!$L193+Dati!$E193-Dati!$G193),0)</f>
        <v>0</v>
      </c>
      <c r="F73" s="43">
        <f>IF((Dati!$H193+Dati!$P193)&gt;0,(Dati!N193+Dati!O193)/(Dati!$H193+Dati!$P193),0)</f>
        <v>0</v>
      </c>
      <c r="G73" s="43">
        <f>IF((Dati!$H193)&gt;0,(Dati!N193/Dati!$H193),0)</f>
        <v>0</v>
      </c>
      <c r="H73" s="43">
        <f>IF((Dati!$P193)&gt;0,(Dati!O193/Dati!$P193),0)</f>
        <v>0</v>
      </c>
    </row>
    <row r="74" spans="1:8" ht="57" customHeight="1" x14ac:dyDescent="0.25">
      <c r="A74" s="183" t="s">
        <v>425</v>
      </c>
      <c r="B74" s="61" t="s">
        <v>398</v>
      </c>
      <c r="C74" s="48" t="s">
        <v>579</v>
      </c>
      <c r="D74" s="43">
        <f>IF((Dati!$L194+Dati!$D194-Dati!$F194)&gt;0,Dati!K194/(Dati!$L194+Dati!$D194-Dati!$F194),0)</f>
        <v>0</v>
      </c>
      <c r="E74" s="43">
        <f>IF((Dati!$L194+Dati!$E194-Dati!$G194)&gt;0,Dati!M194/(Dati!$L194+Dati!$E194-Dati!$G194),0)</f>
        <v>0</v>
      </c>
      <c r="F74" s="43">
        <f>IF((Dati!$H194+Dati!$P194)&gt;0,(Dati!N194+Dati!O194)/(Dati!$H194+Dati!$P194),0)</f>
        <v>0</v>
      </c>
      <c r="G74" s="43">
        <f>IF((Dati!$H194)&gt;0,(Dati!N194/Dati!$H194),0)</f>
        <v>0</v>
      </c>
      <c r="H74" s="43">
        <f>IF((Dati!$P194)&gt;0,(Dati!O194/Dati!$P194),0)</f>
        <v>0</v>
      </c>
    </row>
    <row r="75" spans="1:8" ht="46.5" customHeight="1" x14ac:dyDescent="0.25">
      <c r="A75" s="183" t="s">
        <v>425</v>
      </c>
      <c r="B75" s="61" t="s">
        <v>399</v>
      </c>
      <c r="C75" s="48" t="s">
        <v>580</v>
      </c>
      <c r="D75" s="43">
        <f>IF((Dati!$L195+Dati!$D195-Dati!$F195)&gt;0,Dati!K195/(Dati!$L195+Dati!$D195-Dati!$F195),0)</f>
        <v>0</v>
      </c>
      <c r="E75" s="43">
        <f>IF((Dati!$L195+Dati!$E195-Dati!$G195)&gt;0,Dati!M195/(Dati!$L195+Dati!$E195-Dati!$G195),0)</f>
        <v>0</v>
      </c>
      <c r="F75" s="43">
        <f>IF((Dati!$H195+Dati!$P195)&gt;0,(Dati!N195+Dati!O195)/(Dati!$H195+Dati!$P195),0)</f>
        <v>0</v>
      </c>
      <c r="G75" s="43">
        <f>IF((Dati!$H195)&gt;0,(Dati!N195/Dati!$H195),0)</f>
        <v>0</v>
      </c>
      <c r="H75" s="43">
        <f>IF((Dati!$P195)&gt;0,(Dati!O195/Dati!$P195),0)</f>
        <v>0</v>
      </c>
    </row>
    <row r="76" spans="1:8" ht="34.5" customHeight="1" x14ac:dyDescent="0.25">
      <c r="A76" s="183" t="s">
        <v>425</v>
      </c>
      <c r="B76" s="61" t="s">
        <v>400</v>
      </c>
      <c r="C76" s="48" t="s">
        <v>581</v>
      </c>
      <c r="D76" s="43">
        <f>IF((Dati!$L196+Dati!$D196-Dati!$F196)&gt;0,Dati!K196/(Dati!$L196+Dati!$D196-Dati!$F196),0)</f>
        <v>0</v>
      </c>
      <c r="E76" s="43">
        <f>IF((Dati!$L196+Dati!$E196-Dati!$G196)&gt;0,Dati!M196/(Dati!$L196+Dati!$E196-Dati!$G196),0)</f>
        <v>0</v>
      </c>
      <c r="F76" s="43">
        <f>IF((Dati!$H196+Dati!$P196)&gt;0,(Dati!N196+Dati!O196)/(Dati!$H196+Dati!$P196),0)</f>
        <v>0</v>
      </c>
      <c r="G76" s="43">
        <f>IF((Dati!$H196)&gt;0,(Dati!N196/Dati!$H196),0)</f>
        <v>0</v>
      </c>
      <c r="H76" s="43">
        <f>IF((Dati!$P196)&gt;0,(Dati!O196/Dati!$P196),0)</f>
        <v>0</v>
      </c>
    </row>
    <row r="77" spans="1:8" ht="42" customHeight="1" x14ac:dyDescent="0.25">
      <c r="A77" s="183" t="s">
        <v>425</v>
      </c>
      <c r="B77" s="61" t="s">
        <v>420</v>
      </c>
      <c r="C77" s="48" t="s">
        <v>308</v>
      </c>
      <c r="D77" s="43">
        <f>IF((Dati!$L197+Dati!$D197-Dati!$F197)&gt;0,Dati!K197/(Dati!$L197+Dati!$D197-Dati!$F197),0)</f>
        <v>0</v>
      </c>
      <c r="E77" s="43">
        <f>IF((Dati!$L197+Dati!$E197-Dati!$G197)&gt;0,Dati!M197/(Dati!$L197+Dati!$E197-Dati!$G197),0)</f>
        <v>0</v>
      </c>
      <c r="F77" s="43">
        <f>IF((Dati!$H197+Dati!$P197)&gt;0,(Dati!N197+Dati!O197)/(Dati!$H197+Dati!$P197),0)</f>
        <v>0</v>
      </c>
      <c r="G77" s="43">
        <f>IF((Dati!$H197)&gt;0,(Dati!N197/Dati!$H197),0)</f>
        <v>0</v>
      </c>
      <c r="H77" s="43">
        <f>IF((Dati!$P197)&gt;0,(Dati!O197/Dati!$P197),0)</f>
        <v>0</v>
      </c>
    </row>
    <row r="78" spans="1:8" ht="30.75" customHeight="1" x14ac:dyDescent="0.25">
      <c r="A78" s="184"/>
      <c r="B78" s="61" t="s">
        <v>402</v>
      </c>
      <c r="C78" s="48" t="s">
        <v>582</v>
      </c>
      <c r="D78" s="43">
        <f>IF((Dati!$L198+Dati!$D198-Dati!$F198)&gt;0,Dati!K198/(Dati!$L198+Dati!$D198-Dati!$F198),0)</f>
        <v>1.0455160084281021</v>
      </c>
      <c r="E78" s="43">
        <f>IF((Dati!$L198+Dati!$E198-Dati!$G198)&gt;0,Dati!M198/(Dati!$L198+Dati!$E198-Dati!$G198),0)</f>
        <v>1</v>
      </c>
      <c r="F78" s="43">
        <f>IF((Dati!$H198+Dati!$P198)&gt;0,(Dati!N198+Dati!O198)/(Dati!$H198+Dati!$P198),0)</f>
        <v>0.97243629973641277</v>
      </c>
      <c r="G78" s="43">
        <f>IF((Dati!$H198)&gt;0,(Dati!N198/Dati!$H198),0)</f>
        <v>0</v>
      </c>
      <c r="H78" s="43">
        <f>IF((Dati!$P198)&gt;0,(Dati!O198/Dati!$P198),0)</f>
        <v>0.97243629973641277</v>
      </c>
    </row>
    <row r="79" spans="1:8" ht="36.4" customHeight="1" x14ac:dyDescent="0.25">
      <c r="A79" s="185"/>
      <c r="B79" s="176" t="s">
        <v>583</v>
      </c>
      <c r="C79" s="177"/>
      <c r="D79" s="43">
        <f>IF((Dati!$L199+Dati!$D199-Dati!$F199)&gt;0,Dati!K199/(Dati!$L199+Dati!$D199-Dati!$F199),0)</f>
        <v>1.0455160084281021</v>
      </c>
      <c r="E79" s="43">
        <f>IF((Dati!$L199+Dati!$E199-Dati!$G199)&gt;0,Dati!M199/(Dati!$L199+Dati!$E199-Dati!$G199),0)</f>
        <v>1</v>
      </c>
      <c r="F79" s="43">
        <f>IF((Dati!$H199+Dati!$P199)&gt;0,(Dati!N199+Dati!O199)/(Dati!$H199+Dati!$P199),0)</f>
        <v>0.97243629973641277</v>
      </c>
      <c r="G79" s="43">
        <f>IF((Dati!$H199)&gt;0,(Dati!N199/Dati!$H199),0)</f>
        <v>0</v>
      </c>
      <c r="H79" s="43">
        <f>IF((Dati!$P199)&gt;0,(Dati!O199/Dati!$P199),0)</f>
        <v>0.97243629973641277</v>
      </c>
    </row>
    <row r="80" spans="1:8" ht="24.75" customHeight="1" x14ac:dyDescent="0.25">
      <c r="A80" s="186" t="s">
        <v>426</v>
      </c>
      <c r="B80" s="61" t="s">
        <v>414</v>
      </c>
      <c r="C80" s="48" t="s">
        <v>314</v>
      </c>
      <c r="D80" s="43">
        <f>IF((Dati!$L200+Dati!$D200-Dati!$F200)&gt;0,Dati!K200/(Dati!$L200+Dati!$D200-Dati!$F200),0)</f>
        <v>0</v>
      </c>
      <c r="E80" s="43">
        <f>IF((Dati!$L200+Dati!$E200-Dati!$G200)&gt;0,Dati!M200/(Dati!$L200+Dati!$E200-Dati!$G200),0)</f>
        <v>0</v>
      </c>
      <c r="F80" s="43">
        <f>IF((Dati!$H200+Dati!$P200)&gt;0,(Dati!N200+Dati!O200)/(Dati!$H200+Dati!$P200),0)</f>
        <v>0</v>
      </c>
      <c r="G80" s="43">
        <f>IF((Dati!$H200)&gt;0,(Dati!N200/Dati!$H200),0)</f>
        <v>0</v>
      </c>
      <c r="H80" s="43">
        <f>IF((Dati!$P200)&gt;0,(Dati!O200/Dati!$P200),0)</f>
        <v>0</v>
      </c>
    </row>
    <row r="81" spans="1:8" ht="36.4" customHeight="1" x14ac:dyDescent="0.25">
      <c r="A81" s="184"/>
      <c r="B81" s="61" t="s">
        <v>408</v>
      </c>
      <c r="C81" s="48" t="s">
        <v>316</v>
      </c>
      <c r="D81" s="43">
        <f>IF((Dati!$L201+Dati!$D201-Dati!$F201)&gt;0,Dati!K201/(Dati!$L201+Dati!$D201-Dati!$F201),0)</f>
        <v>1</v>
      </c>
      <c r="E81" s="43">
        <f>IF((Dati!$L201+Dati!$E201-Dati!$G201)&gt;0,Dati!M201/(Dati!$L201+Dati!$E201-Dati!$G201),0)</f>
        <v>1</v>
      </c>
      <c r="F81" s="43">
        <f>IF((Dati!$H201+Dati!$P201)&gt;0,(Dati!N201+Dati!O201)/(Dati!$H201+Dati!$P201),0)</f>
        <v>1</v>
      </c>
      <c r="G81" s="43">
        <f>IF((Dati!$H201)&gt;0,(Dati!N201/Dati!$H201),0)</f>
        <v>0</v>
      </c>
      <c r="H81" s="43">
        <f>IF((Dati!$P201)&gt;0,(Dati!O201/Dati!$P201),0)</f>
        <v>1</v>
      </c>
    </row>
    <row r="82" spans="1:8" ht="27.75" customHeight="1" x14ac:dyDescent="0.25">
      <c r="A82" s="184"/>
      <c r="B82" s="61" t="s">
        <v>398</v>
      </c>
      <c r="C82" s="48" t="s">
        <v>318</v>
      </c>
      <c r="D82" s="43">
        <f>IF((Dati!$L202+Dati!$D202-Dati!$F202)&gt;0,Dati!K202/(Dati!$L202+Dati!$D202-Dati!$F202),0)</f>
        <v>0</v>
      </c>
      <c r="E82" s="43">
        <f>IF((Dati!$L202+Dati!$E202-Dati!$G202)&gt;0,Dati!M202/(Dati!$L202+Dati!$E202-Dati!$G202),0)</f>
        <v>0</v>
      </c>
      <c r="F82" s="43">
        <f>IF((Dati!$H202+Dati!$P202)&gt;0,(Dati!N202+Dati!O202)/(Dati!$H202+Dati!$P202),0)</f>
        <v>0</v>
      </c>
      <c r="G82" s="43">
        <f>IF((Dati!$H202)&gt;0,(Dati!N202/Dati!$H202),0)</f>
        <v>0</v>
      </c>
      <c r="H82" s="43">
        <f>IF((Dati!$P202)&gt;0,(Dati!O202/Dati!$P202),0)</f>
        <v>0</v>
      </c>
    </row>
    <row r="83" spans="1:8" ht="25.5" customHeight="1" x14ac:dyDescent="0.25">
      <c r="A83" s="184"/>
      <c r="B83" s="61" t="s">
        <v>399</v>
      </c>
      <c r="C83" s="48" t="s">
        <v>320</v>
      </c>
      <c r="D83" s="43">
        <f>IF((Dati!$L203+Dati!$D203-Dati!$F203)&gt;0,Dati!K203/(Dati!$L203+Dati!$D203-Dati!$F203),0)</f>
        <v>0</v>
      </c>
      <c r="E83" s="43">
        <f>IF((Dati!$L203+Dati!$E203-Dati!$G203)&gt;0,Dati!M203/(Dati!$L203+Dati!$E203-Dati!$G203),0)</f>
        <v>0</v>
      </c>
      <c r="F83" s="43">
        <f>IF((Dati!$H203+Dati!$P203)&gt;0,(Dati!N203+Dati!O203)/(Dati!$H203+Dati!$P203),0)</f>
        <v>0</v>
      </c>
      <c r="G83" s="43">
        <f>IF((Dati!$H203)&gt;0,(Dati!N203/Dati!$H203),0)</f>
        <v>0</v>
      </c>
      <c r="H83" s="43">
        <f>IF((Dati!$P203)&gt;0,(Dati!O203/Dati!$P203),0)</f>
        <v>0</v>
      </c>
    </row>
    <row r="84" spans="1:8" ht="36.4" customHeight="1" x14ac:dyDescent="0.25">
      <c r="A84" s="185"/>
      <c r="B84" s="177" t="s">
        <v>584</v>
      </c>
      <c r="C84" s="177"/>
      <c r="D84" s="43">
        <f>IF((Dati!$L204+Dati!$D204-Dati!$F204)&gt;0,Dati!K204/(Dati!$L204+Dati!$D204-Dati!$F204),0)</f>
        <v>1</v>
      </c>
      <c r="E84" s="43">
        <f>IF((Dati!$L204+Dati!$E204-Dati!$G204)&gt;0,Dati!M204/(Dati!$L204+Dati!$E204-Dati!$G204),0)</f>
        <v>1</v>
      </c>
      <c r="F84" s="43">
        <f>IF((Dati!$H204+Dati!$P204)&gt;0,(Dati!N204+Dati!O204)/(Dati!$H204+Dati!$P204),0)</f>
        <v>1</v>
      </c>
      <c r="G84" s="43">
        <f>IF((Dati!$H204)&gt;0,(Dati!N204/Dati!$H204),0)</f>
        <v>0</v>
      </c>
      <c r="H84" s="43">
        <f>IF((Dati!$P204)&gt;0,(Dati!O204/Dati!$P204),0)</f>
        <v>1</v>
      </c>
    </row>
    <row r="85" spans="1:8" ht="36.4" customHeight="1" x14ac:dyDescent="0.25">
      <c r="A85" s="156" t="s">
        <v>427</v>
      </c>
      <c r="B85" s="61" t="s">
        <v>414</v>
      </c>
      <c r="C85" s="48" t="s">
        <v>324</v>
      </c>
      <c r="D85" s="43">
        <f>IF((Dati!$L205+Dati!$D205-Dati!$F205)&gt;0,Dati!K205/(Dati!$L205+Dati!$D205-Dati!$F205),0)</f>
        <v>0</v>
      </c>
      <c r="E85" s="43">
        <f>IF((Dati!$L205+Dati!$E205-Dati!$G205)&gt;0,Dati!M205/(Dati!$L205+Dati!$E205-Dati!$G205),0)</f>
        <v>0</v>
      </c>
      <c r="F85" s="43">
        <f>IF((Dati!$H205+Dati!$P205)&gt;0,(Dati!N205+Dati!O205)/(Dati!$H205+Dati!$P205),0)</f>
        <v>0</v>
      </c>
      <c r="G85" s="43">
        <f>IF((Dati!$H205)&gt;0,(Dati!N205/Dati!$H205),0)</f>
        <v>0</v>
      </c>
      <c r="H85" s="43">
        <f>IF((Dati!$P205)&gt;0,(Dati!O205/Dati!$P205),0)</f>
        <v>0</v>
      </c>
    </row>
    <row r="86" spans="1:8" ht="25.5" customHeight="1" x14ac:dyDescent="0.25">
      <c r="A86" s="184"/>
      <c r="B86" s="61" t="s">
        <v>408</v>
      </c>
      <c r="C86" s="48" t="s">
        <v>326</v>
      </c>
      <c r="D86" s="43">
        <f>IF((Dati!$L206+Dati!$D206-Dati!$F206)&gt;0,Dati!K206/(Dati!$L206+Dati!$D206-Dati!$F206),0)</f>
        <v>0</v>
      </c>
      <c r="E86" s="43">
        <f>IF((Dati!$L206+Dati!$E206-Dati!$G206)&gt;0,Dati!M206/(Dati!$L206+Dati!$E206-Dati!$G206),0)</f>
        <v>0</v>
      </c>
      <c r="F86" s="43">
        <f>IF((Dati!$H206+Dati!$P206)&gt;0,(Dati!N206+Dati!O206)/(Dati!$H206+Dati!$P206),0)</f>
        <v>0</v>
      </c>
      <c r="G86" s="43">
        <f>IF((Dati!$H206)&gt;0,(Dati!N206/Dati!$H206),0)</f>
        <v>0</v>
      </c>
      <c r="H86" s="43">
        <f>IF((Dati!$P206)&gt;0,(Dati!O206/Dati!$P206),0)</f>
        <v>0</v>
      </c>
    </row>
    <row r="87" spans="1:8" ht="24" customHeight="1" x14ac:dyDescent="0.25">
      <c r="A87" s="184"/>
      <c r="B87" s="61" t="s">
        <v>398</v>
      </c>
      <c r="C87" s="48" t="s">
        <v>585</v>
      </c>
      <c r="D87" s="43">
        <f>IF((Dati!$L207+Dati!$D207-Dati!$F207)&gt;0,Dati!K207/(Dati!$L207+Dati!$D207-Dati!$F207),0)</f>
        <v>0</v>
      </c>
      <c r="E87" s="43">
        <f>IF((Dati!$L207+Dati!$E207-Dati!$G207)&gt;0,Dati!M207/(Dati!$L207+Dati!$E207-Dati!$G207),0)</f>
        <v>0</v>
      </c>
      <c r="F87" s="43">
        <f>IF((Dati!$H207+Dati!$P207)&gt;0,(Dati!N207+Dati!O207)/(Dati!$H207+Dati!$P207),0)</f>
        <v>0</v>
      </c>
      <c r="G87" s="43">
        <f>IF((Dati!$H207)&gt;0,(Dati!N207/Dati!$H207),0)</f>
        <v>0</v>
      </c>
      <c r="H87" s="43">
        <f>IF((Dati!$P207)&gt;0,(Dati!O207/Dati!$P207),0)</f>
        <v>0</v>
      </c>
    </row>
    <row r="88" spans="1:8" ht="36.4" customHeight="1" x14ac:dyDescent="0.25">
      <c r="A88" s="185"/>
      <c r="B88" s="177" t="s">
        <v>428</v>
      </c>
      <c r="C88" s="177"/>
      <c r="D88" s="43">
        <f>IF((Dati!$L208+Dati!$D208-Dati!$F208)&gt;0,Dati!K208/(Dati!$L208+Dati!$D208-Dati!$F208),0)</f>
        <v>0</v>
      </c>
      <c r="E88" s="43">
        <f>IF((Dati!$L208+Dati!$E208-Dati!$G208)&gt;0,Dati!M208/(Dati!$L208+Dati!$E208-Dati!$G208),0)</f>
        <v>0</v>
      </c>
      <c r="F88" s="43">
        <f>IF((Dati!$H208+Dati!$P208)&gt;0,(Dati!N208+Dati!O208)/(Dati!$H208+Dati!$P208),0)</f>
        <v>0</v>
      </c>
      <c r="G88" s="43">
        <f>IF((Dati!$H208)&gt;0,(Dati!N208/Dati!$H208),0)</f>
        <v>0</v>
      </c>
      <c r="H88" s="43">
        <f>IF((Dati!$P208)&gt;0,(Dati!O208/Dati!$P208),0)</f>
        <v>0</v>
      </c>
    </row>
    <row r="89" spans="1:8" ht="36.4" customHeight="1" x14ac:dyDescent="0.25">
      <c r="A89" s="156" t="s">
        <v>429</v>
      </c>
      <c r="B89" s="61" t="s">
        <v>414</v>
      </c>
      <c r="C89" s="48" t="s">
        <v>332</v>
      </c>
      <c r="D89" s="43">
        <f>IF((Dati!$L209+Dati!$D209-Dati!$F209)&gt;0,Dati!K209/(Dati!$L209+Dati!$D209-Dati!$F209),0)</f>
        <v>0</v>
      </c>
      <c r="E89" s="43">
        <f>IF((Dati!$L209+Dati!$E209-Dati!$G209)&gt;0,Dati!M209/(Dati!$L209+Dati!$E209-Dati!$G209),0)</f>
        <v>0</v>
      </c>
      <c r="F89" s="43">
        <f>IF((Dati!$H209+Dati!$P209)&gt;0,(Dati!N209+Dati!O209)/(Dati!$H209+Dati!$P209),0)</f>
        <v>0</v>
      </c>
      <c r="G89" s="43">
        <f>IF((Dati!$H209)&gt;0,(Dati!N209/Dati!$H209),0)</f>
        <v>0</v>
      </c>
      <c r="H89" s="43">
        <f>IF((Dati!$P209)&gt;0,(Dati!O209/Dati!$P209),0)</f>
        <v>0</v>
      </c>
    </row>
    <row r="90" spans="1:8" ht="36.4" customHeight="1" x14ac:dyDescent="0.25">
      <c r="A90" s="184"/>
      <c r="B90" s="61" t="s">
        <v>408</v>
      </c>
      <c r="C90" s="48" t="s">
        <v>334</v>
      </c>
      <c r="D90" s="43">
        <f>IF((Dati!$L210+Dati!$D210-Dati!$F210)&gt;0,Dati!K210/(Dati!$L210+Dati!$D210-Dati!$F210),0)</f>
        <v>0</v>
      </c>
      <c r="E90" s="43">
        <f>IF((Dati!$L210+Dati!$E210-Dati!$G210)&gt;0,Dati!M210/(Dati!$L210+Dati!$E210-Dati!$G210),0)</f>
        <v>0</v>
      </c>
      <c r="F90" s="43">
        <f>IF((Dati!$H210+Dati!$P210)&gt;0,(Dati!N210+Dati!O210)/(Dati!$H210+Dati!$P210),0)</f>
        <v>0</v>
      </c>
      <c r="G90" s="43">
        <f>IF((Dati!$H210)&gt;0,(Dati!N210/Dati!$H210),0)</f>
        <v>0</v>
      </c>
      <c r="H90" s="43">
        <f>IF((Dati!$P210)&gt;0,(Dati!O210/Dati!$P210),0)</f>
        <v>0</v>
      </c>
    </row>
    <row r="91" spans="1:8" ht="36.4" customHeight="1" x14ac:dyDescent="0.25">
      <c r="A91" s="185"/>
      <c r="B91" s="177" t="s">
        <v>430</v>
      </c>
      <c r="C91" s="177"/>
      <c r="D91" s="43">
        <f>IF((Dati!$L211+Dati!$D211-Dati!$F211)&gt;0,Dati!K211/(Dati!$L211+Dati!$D211-Dati!$F211),0)</f>
        <v>0</v>
      </c>
      <c r="E91" s="43">
        <f>IF((Dati!$L211+Dati!$E211-Dati!$G211)&gt;0,Dati!M211/(Dati!$L211+Dati!$E211-Dati!$G211),0)</f>
        <v>0</v>
      </c>
      <c r="F91" s="43">
        <f>IF((Dati!$H211+Dati!$P211)&gt;0,(Dati!N211+Dati!O211)/(Dati!$H211+Dati!$P211),0)</f>
        <v>0</v>
      </c>
      <c r="G91" s="43">
        <f>IF((Dati!$H211)&gt;0,(Dati!N211/Dati!$H211),0)</f>
        <v>0</v>
      </c>
      <c r="H91" s="43">
        <f>IF((Dati!$P211)&gt;0,(Dati!O211/Dati!$P211),0)</f>
        <v>0</v>
      </c>
    </row>
    <row r="92" spans="1:8" ht="36.4" customHeight="1" x14ac:dyDescent="0.25">
      <c r="A92" s="156" t="s">
        <v>431</v>
      </c>
      <c r="B92" s="61" t="s">
        <v>396</v>
      </c>
      <c r="C92" s="48" t="s">
        <v>338</v>
      </c>
      <c r="D92" s="43">
        <f>IF((Dati!$L212+Dati!$D212-Dati!$F212)&gt;0,Dati!K212/(Dati!$L212+Dati!$D212-Dati!$F212),0)</f>
        <v>1.4892857142857143</v>
      </c>
      <c r="E92" s="43">
        <f>IF((Dati!$L212+Dati!$E212-Dati!$G212)&gt;0,Dati!M212/(Dati!$L212+Dati!$E212-Dati!$G212),0)</f>
        <v>1</v>
      </c>
      <c r="F92" s="43">
        <f>IF((Dati!$H212+Dati!$P212)&gt;0,(Dati!N212+Dati!O212)/(Dati!$H212+Dati!$P212),0)</f>
        <v>1</v>
      </c>
      <c r="G92" s="43">
        <f>IF((Dati!$H212)&gt;0,(Dati!N212/Dati!$H212),0)</f>
        <v>1</v>
      </c>
      <c r="H92" s="43">
        <f>IF((Dati!$P212)&gt;0,(Dati!O212/Dati!$P212),0)</f>
        <v>0</v>
      </c>
    </row>
    <row r="93" spans="1:8" ht="45" customHeight="1" x14ac:dyDescent="0.25">
      <c r="A93" s="185"/>
      <c r="B93" s="187" t="s">
        <v>432</v>
      </c>
      <c r="C93" s="188"/>
      <c r="D93" s="43">
        <f>IF((Dati!$L213+Dati!$D213-Dati!$F213)&gt;0,Dati!K213/(Dati!$L213+Dati!$D213-Dati!$F213),0)</f>
        <v>1.4892857142857143</v>
      </c>
      <c r="E93" s="43">
        <f>IF((Dati!$L213+Dati!$E213-Dati!$G213)&gt;0,Dati!M213/(Dati!$L213+Dati!$E213-Dati!$G213),0)</f>
        <v>1</v>
      </c>
      <c r="F93" s="43">
        <f>IF((Dati!$H213+Dati!$P213)&gt;0,(Dati!N213+Dati!O213)/(Dati!$H213+Dati!$P213),0)</f>
        <v>1</v>
      </c>
      <c r="G93" s="43">
        <f>IF((Dati!$H213)&gt;0,(Dati!N213/Dati!$H213),0)</f>
        <v>1</v>
      </c>
      <c r="H93" s="43">
        <f>IF((Dati!$P213)&gt;0,(Dati!O213/Dati!$P213),0)</f>
        <v>0</v>
      </c>
    </row>
    <row r="94" spans="1:8" ht="36.4" customHeight="1" x14ac:dyDescent="0.25">
      <c r="A94" s="156" t="s">
        <v>433</v>
      </c>
      <c r="B94" s="61" t="s">
        <v>396</v>
      </c>
      <c r="C94" s="48" t="s">
        <v>342</v>
      </c>
      <c r="D94" s="43">
        <f>IF((Dati!$L214+Dati!$D214-Dati!$F214)&gt;0,Dati!K214/(Dati!$L214+Dati!$D214-Dati!$F214),0)</f>
        <v>0</v>
      </c>
      <c r="E94" s="43">
        <f>IF((Dati!$L214+Dati!$E214-Dati!$G214)&gt;0,Dati!M214/(Dati!$L214+Dati!$E214-Dati!$G214),0)</f>
        <v>0</v>
      </c>
      <c r="F94" s="43">
        <f>IF((Dati!$H214+Dati!$P214)&gt;0,(Dati!N214+Dati!O214)/(Dati!$H214+Dati!$P214),0)</f>
        <v>0</v>
      </c>
      <c r="G94" s="43">
        <f>IF((Dati!$H214)&gt;0,(Dati!N214/Dati!$H214),0)</f>
        <v>0</v>
      </c>
      <c r="H94" s="43">
        <f>IF((Dati!$P214)&gt;0,(Dati!O214/Dati!$P214),0)</f>
        <v>0</v>
      </c>
    </row>
    <row r="95" spans="1:8" ht="36.4" customHeight="1" x14ac:dyDescent="0.25">
      <c r="A95" s="185"/>
      <c r="B95" s="187" t="s">
        <v>434</v>
      </c>
      <c r="C95" s="188"/>
      <c r="D95" s="43">
        <f>IF((Dati!$L215+Dati!$D215-Dati!$F215)&gt;0,Dati!K215/(Dati!$L215+Dati!$D215-Dati!$F215),0)</f>
        <v>0</v>
      </c>
      <c r="E95" s="43">
        <f>IF((Dati!$L215+Dati!$E215-Dati!$G215)&gt;0,Dati!M215/(Dati!$L215+Dati!$E215-Dati!$G215),0)</f>
        <v>0</v>
      </c>
      <c r="F95" s="43">
        <f>IF((Dati!$H215+Dati!$P215)&gt;0,(Dati!N215+Dati!O215)/(Dati!$H215+Dati!$P215),0)</f>
        <v>0</v>
      </c>
      <c r="G95" s="43">
        <f>IF((Dati!$H215)&gt;0,(Dati!N215/Dati!$H215),0)</f>
        <v>0</v>
      </c>
      <c r="H95" s="43">
        <f>IF((Dati!$P215)&gt;0,(Dati!O215/Dati!$P215),0)</f>
        <v>0</v>
      </c>
    </row>
    <row r="96" spans="1:8" ht="36.4" customHeight="1" x14ac:dyDescent="0.25">
      <c r="A96" s="156" t="s">
        <v>435</v>
      </c>
      <c r="B96" s="61" t="s">
        <v>396</v>
      </c>
      <c r="C96" s="48" t="s">
        <v>346</v>
      </c>
      <c r="D96" s="43">
        <f>IF((Dati!$L216+Dati!$D216-Dati!$F216)&gt;0,Dati!K216/(Dati!$L216+Dati!$D216-Dati!$F216),0)</f>
        <v>0</v>
      </c>
      <c r="E96" s="43">
        <f>IF((Dati!$L216+Dati!$E216-Dati!$G216)&gt;0,Dati!M216/(Dati!$L216+Dati!$E216-Dati!$G216),0)</f>
        <v>0</v>
      </c>
      <c r="F96" s="43">
        <f>IF((Dati!$H216+Dati!$P216)&gt;0,(Dati!N216+Dati!O216)/(Dati!$H216+Dati!$P216),0)</f>
        <v>0</v>
      </c>
      <c r="G96" s="43">
        <f>IF((Dati!$H216)&gt;0,(Dati!N216/Dati!$H216),0)</f>
        <v>0</v>
      </c>
      <c r="H96" s="43">
        <f>IF((Dati!$P216)&gt;0,(Dati!O216/Dati!$P216),0)</f>
        <v>0</v>
      </c>
    </row>
    <row r="97" spans="1:8" ht="36.4" customHeight="1" x14ac:dyDescent="0.25">
      <c r="A97" s="157"/>
      <c r="B97" s="187" t="s">
        <v>436</v>
      </c>
      <c r="C97" s="188"/>
      <c r="D97" s="43">
        <f>IF((Dati!$L217+Dati!$D217-Dati!$F217)&gt;0,Dati!K217/(Dati!$L217+Dati!$D217-Dati!$F217),0)</f>
        <v>0</v>
      </c>
      <c r="E97" s="43">
        <f>IF((Dati!$L217+Dati!$E217-Dati!$G217)&gt;0,Dati!M217/(Dati!$L217+Dati!$E217-Dati!$G217),0)</f>
        <v>0</v>
      </c>
      <c r="F97" s="43">
        <f>IF((Dati!$H217+Dati!$P217)&gt;0,(Dati!N217+Dati!O217)/(Dati!$H217+Dati!$P217),0)</f>
        <v>0</v>
      </c>
      <c r="G97" s="43">
        <f>IF((Dati!$H217)&gt;0,(Dati!N217/Dati!$H217),0)</f>
        <v>0</v>
      </c>
      <c r="H97" s="43">
        <f>IF((Dati!$P217)&gt;0,(Dati!O217/Dati!$P217),0)</f>
        <v>0</v>
      </c>
    </row>
    <row r="98" spans="1:8" ht="19.5" customHeight="1" x14ac:dyDescent="0.25">
      <c r="A98" s="156" t="s">
        <v>437</v>
      </c>
      <c r="B98" s="61" t="s">
        <v>414</v>
      </c>
      <c r="C98" s="48" t="s">
        <v>350</v>
      </c>
      <c r="D98" s="43">
        <f>IF((Dati!$L218+Dati!$D218-Dati!$F218)&gt;0,Dati!K218/(Dati!$L218+Dati!$D218-Dati!$F218),0)</f>
        <v>4.4444444444444446</v>
      </c>
      <c r="E98" s="43">
        <f>IF((Dati!$L218+Dati!$E218-Dati!$G218)&gt;0,Dati!M218/(Dati!$L218+Dati!$E218-Dati!$G218),0)</f>
        <v>0</v>
      </c>
      <c r="F98" s="43">
        <f>IF((Dati!$H218+Dati!$P218)&gt;0,(Dati!N218+Dati!O218)/(Dati!$H218+Dati!$P218),0)</f>
        <v>0</v>
      </c>
      <c r="G98" s="43">
        <f>IF((Dati!$H218)&gt;0,(Dati!N218/Dati!$H218),0)</f>
        <v>0</v>
      </c>
      <c r="H98" s="43">
        <f>IF((Dati!$P218)&gt;0,(Dati!O218/Dati!$P218),0)</f>
        <v>0</v>
      </c>
    </row>
    <row r="99" spans="1:8" ht="14.25" customHeight="1" x14ac:dyDescent="0.25">
      <c r="A99" s="184"/>
      <c r="B99" s="61" t="s">
        <v>408</v>
      </c>
      <c r="C99" s="48" t="s">
        <v>352</v>
      </c>
      <c r="D99" s="43">
        <f>IF((Dati!$L219+Dati!$D219-Dati!$F219)&gt;0,Dati!K219/(Dati!$L219+Dati!$D219-Dati!$F219),0)</f>
        <v>0</v>
      </c>
      <c r="E99" s="43">
        <f>IF((Dati!$L219+Dati!$E219-Dati!$G219)&gt;0,Dati!M219/(Dati!$L219+Dati!$E219-Dati!$G219),0)</f>
        <v>0</v>
      </c>
      <c r="F99" s="43">
        <f>IF((Dati!$H219+Dati!$P219)&gt;0,(Dati!N219+Dati!O219)/(Dati!$H219+Dati!$P219),0)</f>
        <v>0</v>
      </c>
      <c r="G99" s="43">
        <f>IF((Dati!$H219)&gt;0,(Dati!N219/Dati!$H219),0)</f>
        <v>0</v>
      </c>
      <c r="H99" s="43">
        <f>IF((Dati!$P219)&gt;0,(Dati!O219/Dati!$P219),0)</f>
        <v>0</v>
      </c>
    </row>
    <row r="100" spans="1:8" ht="22.5" customHeight="1" x14ac:dyDescent="0.25">
      <c r="A100" s="184"/>
      <c r="B100" s="61" t="s">
        <v>398</v>
      </c>
      <c r="C100" s="48" t="s">
        <v>354</v>
      </c>
      <c r="D100" s="43">
        <f>IF((Dati!$L220+Dati!$D220-Dati!$F220)&gt;0,Dati!K220/(Dati!$L220+Dati!$D220-Dati!$F220),0)</f>
        <v>0</v>
      </c>
      <c r="E100" s="43">
        <f>IF((Dati!$L220+Dati!$E220-Dati!$G220)&gt;0,Dati!M220/(Dati!$L220+Dati!$E220-Dati!$G220),0)</f>
        <v>0</v>
      </c>
      <c r="F100" s="43">
        <f>IF((Dati!$H220+Dati!$P220)&gt;0,(Dati!N220+Dati!O220)/(Dati!$H220+Dati!$P220),0)</f>
        <v>0</v>
      </c>
      <c r="G100" s="43">
        <f>IF((Dati!$H220)&gt;0,(Dati!N220/Dati!$H220),0)</f>
        <v>0</v>
      </c>
      <c r="H100" s="43">
        <f>IF((Dati!$P220)&gt;0,(Dati!O220/Dati!$P220),0)</f>
        <v>0</v>
      </c>
    </row>
    <row r="101" spans="1:8" ht="36.4" customHeight="1" x14ac:dyDescent="0.25">
      <c r="A101" s="185"/>
      <c r="B101" s="177" t="s">
        <v>438</v>
      </c>
      <c r="C101" s="177"/>
      <c r="D101" s="43">
        <f>IF((Dati!$L221+Dati!$D221-Dati!$F221)&gt;0,Dati!K221/(Dati!$L221+Dati!$D221-Dati!$F221),0)</f>
        <v>0.5396414541232587</v>
      </c>
      <c r="E101" s="43">
        <f>IF((Dati!$L221+Dati!$E221-Dati!$G221)&gt;0,Dati!M221/(Dati!$L221+Dati!$E221-Dati!$G221),0)</f>
        <v>4.5165403754299227</v>
      </c>
      <c r="F101" s="43">
        <f>IF((Dati!$H221+Dati!$P221)&gt;0,(Dati!N221+Dati!O221)/(Dati!$H221+Dati!$P221),0)</f>
        <v>0</v>
      </c>
      <c r="G101" s="43">
        <f>IF((Dati!$H221)&gt;0,(Dati!N221/Dati!$H221),0)</f>
        <v>0</v>
      </c>
      <c r="H101" s="43">
        <f>IF((Dati!$P221)&gt;0,(Dati!O221/Dati!$P221),0)</f>
        <v>0</v>
      </c>
    </row>
    <row r="102" spans="1:8" ht="39" customHeight="1" x14ac:dyDescent="0.25">
      <c r="A102" s="178" t="s">
        <v>586</v>
      </c>
      <c r="B102" s="61" t="s">
        <v>414</v>
      </c>
      <c r="C102" s="48" t="s">
        <v>358</v>
      </c>
      <c r="D102" s="43">
        <f>IF((Dati!$L222+Dati!$D222-Dati!$F222)&gt;0,Dati!K222/(Dati!$L222+Dati!$D222-Dati!$F222),0)</f>
        <v>0</v>
      </c>
      <c r="E102" s="43">
        <f>IF((Dati!$L222+Dati!$E222-Dati!$G222)&gt;0,Dati!M222/(Dati!$L222+Dati!$E222-Dati!$G222),0)</f>
        <v>0</v>
      </c>
      <c r="F102" s="43">
        <f>IF((Dati!$H222+Dati!$P222)&gt;0,(Dati!N222+Dati!O222)/(Dati!$H222+Dati!$P222),0)</f>
        <v>0</v>
      </c>
      <c r="G102" s="43">
        <f>IF((Dati!$H222)&gt;0,(Dati!N222/Dati!$H222),0)</f>
        <v>0</v>
      </c>
      <c r="H102" s="43">
        <f>IF((Dati!$P222)&gt;0,(Dati!O222/Dati!$P222),0)</f>
        <v>0</v>
      </c>
    </row>
    <row r="103" spans="1:8" ht="37.9" customHeight="1" x14ac:dyDescent="0.25">
      <c r="A103" s="179" t="s">
        <v>439</v>
      </c>
      <c r="B103" s="61" t="s">
        <v>408</v>
      </c>
      <c r="C103" s="48" t="s">
        <v>360</v>
      </c>
      <c r="D103" s="43">
        <f>IF((Dati!$L223+Dati!$D223-Dati!$F223)&gt;0,Dati!K223/(Dati!$L223+Dati!$D223-Dati!$F223),0)</f>
        <v>1</v>
      </c>
      <c r="E103" s="43">
        <f>IF((Dati!$L223+Dati!$E223-Dati!$G223)&gt;0,Dati!M223/(Dati!$L223+Dati!$E223-Dati!$G223),0)</f>
        <v>1</v>
      </c>
      <c r="F103" s="43">
        <f>IF((Dati!$H223+Dati!$P223)&gt;0,(Dati!N223+Dati!O223)/(Dati!$H223+Dati!$P223),0)</f>
        <v>1</v>
      </c>
      <c r="G103" s="43">
        <f>IF((Dati!$H223)&gt;0,(Dati!N223/Dati!$H223),0)</f>
        <v>1</v>
      </c>
      <c r="H103" s="43">
        <f>IF((Dati!$P223)&gt;0,(Dati!O223/Dati!$P223),0)</f>
        <v>0</v>
      </c>
    </row>
    <row r="104" spans="1:8" ht="15.4" customHeight="1" x14ac:dyDescent="0.25">
      <c r="A104" s="179" t="s">
        <v>439</v>
      </c>
      <c r="B104" s="177" t="s">
        <v>440</v>
      </c>
      <c r="C104" s="177"/>
      <c r="D104" s="43">
        <f>IF((Dati!$L224+Dati!$D224-Dati!$F224)&gt;0,Dati!K224/(Dati!$L224+Dati!$D224-Dati!$F224),0)</f>
        <v>1</v>
      </c>
      <c r="E104" s="43">
        <f>IF((Dati!$L224+Dati!$E224-Dati!$G224)&gt;0,Dati!M224/(Dati!$L224+Dati!$E224-Dati!$G224),0)</f>
        <v>1</v>
      </c>
      <c r="F104" s="43">
        <f>IF((Dati!$H224+Dati!$P224)&gt;0,(Dati!N224+Dati!O224)/(Dati!$H224+Dati!$P224),0)</f>
        <v>1</v>
      </c>
      <c r="G104" s="43">
        <f>IF((Dati!$H224)&gt;0,(Dati!N224/Dati!$H224),0)</f>
        <v>1</v>
      </c>
      <c r="H104" s="43">
        <f>IF((Dati!$P224)&gt;0,(Dati!O224/Dati!$P224),0)</f>
        <v>0</v>
      </c>
    </row>
    <row r="105" spans="1:8" ht="25.9" customHeight="1" x14ac:dyDescent="0.25">
      <c r="A105" s="175" t="s">
        <v>587</v>
      </c>
      <c r="B105" s="61" t="s">
        <v>414</v>
      </c>
      <c r="C105" s="48" t="s">
        <v>364</v>
      </c>
      <c r="D105" s="43">
        <f>IF((Dati!$L225+Dati!$D225-Dati!$F225)&gt;0,Dati!K225/(Dati!$L225+Dati!$D225-Dati!$F225),0)</f>
        <v>1</v>
      </c>
      <c r="E105" s="43">
        <f>IF((Dati!$L225+Dati!$E225-Dati!$G225)&gt;0,Dati!M225/(Dati!$L225+Dati!$E225-Dati!$G225),0)</f>
        <v>1</v>
      </c>
      <c r="F105" s="43">
        <f>IF((Dati!$H225+Dati!$P225)&gt;0,(Dati!N225+Dati!O225)/(Dati!$H225+Dati!$P225),0)</f>
        <v>0</v>
      </c>
      <c r="G105" s="43">
        <f>IF((Dati!$H225)&gt;0,(Dati!N225/Dati!$H225),0)</f>
        <v>0</v>
      </c>
      <c r="H105" s="43">
        <f>IF((Dati!$P225)&gt;0,(Dati!O225/Dati!$P225),0)</f>
        <v>0</v>
      </c>
    </row>
    <row r="106" spans="1:8" ht="49.15" customHeight="1" x14ac:dyDescent="0.25">
      <c r="A106" s="164" t="s">
        <v>441</v>
      </c>
      <c r="B106" s="176" t="s">
        <v>588</v>
      </c>
      <c r="C106" s="177"/>
      <c r="D106" s="43">
        <f>IF((Dati!$L226+Dati!$D226-Dati!$F226)&gt;0,Dati!K226/(Dati!$L226+Dati!$D226-Dati!$F226),0)</f>
        <v>1</v>
      </c>
      <c r="E106" s="43">
        <f>IF((Dati!$L226+Dati!$E226-Dati!$G226)&gt;0,Dati!M226/(Dati!$L226+Dati!$E226-Dati!$G226),0)</f>
        <v>1</v>
      </c>
      <c r="F106" s="43">
        <f>IF((Dati!$H226+Dati!$P226)&gt;0,(Dati!N226+Dati!O226)/(Dati!$H226+Dati!$P226),0)</f>
        <v>0</v>
      </c>
      <c r="G106" s="43">
        <f>IF((Dati!$H226)&gt;0,(Dati!N226/Dati!$H226),0)</f>
        <v>0</v>
      </c>
      <c r="H106" s="43">
        <f>IF((Dati!$P226)&gt;0,(Dati!O226/Dati!$P226),0)</f>
        <v>0</v>
      </c>
    </row>
    <row r="107" spans="1:8" ht="25.9" customHeight="1" x14ac:dyDescent="0.25">
      <c r="A107" s="178" t="s">
        <v>589</v>
      </c>
      <c r="B107" s="61" t="s">
        <v>414</v>
      </c>
      <c r="C107" s="48" t="s">
        <v>368</v>
      </c>
      <c r="D107" s="43">
        <f>IF((Dati!$L227+Dati!$D227-Dati!$F227)&gt;0,Dati!K227/(Dati!$L227+Dati!$D227-Dati!$F227),0)</f>
        <v>0.99999998579063321</v>
      </c>
      <c r="E107" s="43">
        <f>IF((Dati!$L227+Dati!$E227-Dati!$G227)&gt;0,Dati!M227/(Dati!$L227+Dati!$E227-Dati!$G227),0)</f>
        <v>1</v>
      </c>
      <c r="F107" s="43">
        <f>IF((Dati!$H227+Dati!$P227)&gt;0,(Dati!N227+Dati!O227)/(Dati!$H227+Dati!$P227),0)</f>
        <v>0.94430515403991799</v>
      </c>
      <c r="G107" s="43">
        <f>IF((Dati!$H227)&gt;0,(Dati!N227/Dati!$H227),0)</f>
        <v>0.94405656822476569</v>
      </c>
      <c r="H107" s="43">
        <f>IF((Dati!$P227)&gt;0,(Dati!O227/Dati!$P227),0)</f>
        <v>1</v>
      </c>
    </row>
    <row r="108" spans="1:8" ht="37.9" customHeight="1" x14ac:dyDescent="0.25">
      <c r="A108" s="179" t="s">
        <v>442</v>
      </c>
      <c r="B108" s="61" t="s">
        <v>408</v>
      </c>
      <c r="C108" s="48" t="s">
        <v>370</v>
      </c>
      <c r="D108" s="43">
        <f>IF((Dati!$L228+Dati!$D228-Dati!$F228)&gt;0,Dati!K228/(Dati!$L228+Dati!$D228-Dati!$F228),0)</f>
        <v>0</v>
      </c>
      <c r="E108" s="43">
        <f>IF((Dati!$L228+Dati!$E228-Dati!$G228)&gt;0,Dati!M228/(Dati!$L228+Dati!$E228-Dati!$G228),0)</f>
        <v>0</v>
      </c>
      <c r="F108" s="43">
        <f>IF((Dati!$H228+Dati!$P228)&gt;0,(Dati!N228+Dati!O228)/(Dati!$H228+Dati!$P228),0)</f>
        <v>0</v>
      </c>
      <c r="G108" s="43">
        <f>IF((Dati!$H228)&gt;0,(Dati!N228/Dati!$H228),0)</f>
        <v>0</v>
      </c>
      <c r="H108" s="43">
        <f>IF((Dati!$P228)&gt;0,(Dati!O228/Dati!$P228),0)</f>
        <v>0</v>
      </c>
    </row>
    <row r="109" spans="1:8" ht="31.15" customHeight="1" x14ac:dyDescent="0.25">
      <c r="A109" s="179" t="s">
        <v>442</v>
      </c>
      <c r="B109" s="176" t="s">
        <v>590</v>
      </c>
      <c r="C109" s="177"/>
      <c r="D109" s="43">
        <f>IF((Dati!$L229+Dati!$D229-Dati!$F229)&gt;0,Dati!K229/(Dati!$L229+Dati!$D229-Dati!$F229),0)</f>
        <v>0.99999998579063321</v>
      </c>
      <c r="E109" s="43">
        <f>IF((Dati!$L229+Dati!$E229-Dati!$G229)&gt;0,Dati!M229/(Dati!$L229+Dati!$E229-Dati!$G229),0)</f>
        <v>1</v>
      </c>
      <c r="F109" s="43">
        <f>IF((Dati!$H229+Dati!$P229)&gt;0,(Dati!N229+Dati!O229)/(Dati!$H229+Dati!$P229),0)</f>
        <v>0.94430515403991799</v>
      </c>
      <c r="G109" s="43">
        <f>IF((Dati!$H229)&gt;0,(Dati!N229/Dati!$H229),0)</f>
        <v>0.94405656822476569</v>
      </c>
      <c r="H109" s="43">
        <f>IF((Dati!$P229)&gt;0,(Dati!O229/Dati!$P229),0)</f>
        <v>1</v>
      </c>
    </row>
    <row r="110" spans="1:8" ht="46.5" customHeight="1" x14ac:dyDescent="0.25">
      <c r="A110" s="189"/>
      <c r="B110" s="189"/>
      <c r="C110" s="189"/>
      <c r="D110" s="189"/>
      <c r="E110" s="189"/>
      <c r="F110" s="189"/>
      <c r="G110" s="189"/>
      <c r="H110" s="189"/>
    </row>
  </sheetData>
  <mergeCells count="52">
    <mergeCell ref="A110:H110"/>
    <mergeCell ref="D6:H6"/>
    <mergeCell ref="A5:H5"/>
    <mergeCell ref="A102:A104"/>
    <mergeCell ref="B104:C104"/>
    <mergeCell ref="A105:A106"/>
    <mergeCell ref="B106:C106"/>
    <mergeCell ref="A107:A109"/>
    <mergeCell ref="B109:C109"/>
    <mergeCell ref="A94:A95"/>
    <mergeCell ref="B95:C95"/>
    <mergeCell ref="A96:A97"/>
    <mergeCell ref="B97:C97"/>
    <mergeCell ref="A98:A101"/>
    <mergeCell ref="B101:C101"/>
    <mergeCell ref="A85:A88"/>
    <mergeCell ref="B88:C88"/>
    <mergeCell ref="A89:A91"/>
    <mergeCell ref="B91:C91"/>
    <mergeCell ref="A92:A93"/>
    <mergeCell ref="B93:C93"/>
    <mergeCell ref="A62:A71"/>
    <mergeCell ref="B71:C71"/>
    <mergeCell ref="A72:A79"/>
    <mergeCell ref="B79:C79"/>
    <mergeCell ref="A80:A84"/>
    <mergeCell ref="B84:C84"/>
    <mergeCell ref="A44:A52"/>
    <mergeCell ref="B52:C52"/>
    <mergeCell ref="A53:A58"/>
    <mergeCell ref="B58:C58"/>
    <mergeCell ref="A59:A61"/>
    <mergeCell ref="B61:C61"/>
    <mergeCell ref="A36:A38"/>
    <mergeCell ref="B38:C38"/>
    <mergeCell ref="A39:A40"/>
    <mergeCell ref="B40:C40"/>
    <mergeCell ref="A41:A43"/>
    <mergeCell ref="B43:C43"/>
    <mergeCell ref="A23:A25"/>
    <mergeCell ref="B25:C25"/>
    <mergeCell ref="A26:A32"/>
    <mergeCell ref="B32:C32"/>
    <mergeCell ref="A33:A35"/>
    <mergeCell ref="B35:C35"/>
    <mergeCell ref="A8:A19"/>
    <mergeCell ref="B19:C19"/>
    <mergeCell ref="A20:A22"/>
    <mergeCell ref="B22:C22"/>
    <mergeCell ref="A3:H3"/>
    <mergeCell ref="A4:H4"/>
    <mergeCell ref="A6:C7"/>
  </mergeCells>
  <printOptions horizontalCentered="1"/>
  <pageMargins left="0.25" right="0.25" top="0.75" bottom="0.75" header="0.3" footer="0.3"/>
  <pageSetup paperSize="9" scale="72" fitToHeight="0" orientation="landscape" r:id="rId1"/>
  <headerFooter>
    <oddFooter>&amp;C&amp;P/&amp;N</oddFooter>
  </headerFooter>
</worksheet>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4</vt:i4>
      </vt:variant>
    </vt:vector>
  </HeadingPairs>
  <TitlesOfParts>
    <vt:vector size="9" baseType="lpstr">
      <vt:lpstr>Dati</vt:lpstr>
      <vt:lpstr>R_2A</vt:lpstr>
      <vt:lpstr>R_2B</vt:lpstr>
      <vt:lpstr>R_2C</vt:lpstr>
      <vt:lpstr>R_2D</vt:lpstr>
      <vt:lpstr>R_2A!Area_stampa</vt:lpstr>
      <vt:lpstr>R_2B!Titoli_stampa</vt:lpstr>
      <vt:lpstr>R_2C!Titoli_stampa</vt:lpstr>
      <vt:lpstr>R_2D!Titoli_stampa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Ragioneria</dc:creator>
  <cp:lastModifiedBy>Ragioneria</cp:lastModifiedBy>
  <dcterms:created xsi:type="dcterms:W3CDTF">2023-06-16T16:25:55Z</dcterms:created>
  <dcterms:modified xsi:type="dcterms:W3CDTF">2023-06-16T16:25:56Z</dcterms:modified>
</cp:coreProperties>
</file>